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updateLinks="never" codeName="ThisWorkbook" autoCompressPictures="0"/>
  <mc:AlternateContent xmlns:mc="http://schemas.openxmlformats.org/markup-compatibility/2006">
    <mc:Choice Requires="x15">
      <x15ac:absPath xmlns:x15ac="http://schemas.microsoft.com/office/spreadsheetml/2010/11/ac" url="https://rmitoutlook.sharepoint.com/sites/KUM_shveits/Shared Documents/Aruanded/Hüvitistaotlus 01.06-31.12.2024/"/>
    </mc:Choice>
  </mc:AlternateContent>
  <xr:revisionPtr revIDLastSave="55" documentId="8_{311F76A9-1646-4F4D-B0F6-4A3B975AC037}" xr6:coauthVersionLast="47" xr6:coauthVersionMax="47" xr10:uidLastSave="{6D4D0FC8-165E-41D0-AC57-D090A1D87F8A}"/>
  <bookViews>
    <workbookView xWindow="-120" yWindow="-120" windowWidth="29040" windowHeight="15840" tabRatio="597" activeTab="1" xr2:uid="{00000000-000D-0000-FFFF-FFFF00000000}"/>
  </bookViews>
  <sheets>
    <sheet name="Reimbursement Request" sheetId="2" r:id="rId1"/>
    <sheet name="Financial Progress" sheetId="3" r:id="rId2"/>
    <sheet name="Operational Progress " sheetId="17" r:id="rId3"/>
    <sheet name="Programme Characteristics" sheetId="21" r:id="rId4"/>
    <sheet name="Procurement plan" sheetId="12" r:id="rId5"/>
    <sheet name="E-billing information" sheetId="20" r:id="rId6"/>
  </sheets>
  <definedNames>
    <definedName name="_xlnm._FilterDatabase" localSheetId="1" hidden="1">'Financial Progress'!$A$1:$CB$1</definedName>
    <definedName name="_Ref10720987" localSheetId="3">'Programme Characteristics'!$D$20</definedName>
    <definedName name="_Ref10721025" localSheetId="3">'Programme Characteristics'!$E$24</definedName>
    <definedName name="_Ref10721044" localSheetId="3">'Programme Characteristics'!$E$28</definedName>
    <definedName name="_Ref10721048" localSheetId="3">'Programme Characteristics'!$E$25</definedName>
    <definedName name="_Ref10725977" localSheetId="3">'Programme Characteristics'!#REF!</definedName>
    <definedName name="_Ref8906408" localSheetId="3">'Programme Characteristics'!$E$33</definedName>
    <definedName name="_Toc244570802" localSheetId="0">'Reimbursement Request'!#REF!</definedName>
    <definedName name="_xlnm.Print_Area" localSheetId="1">'Financial Progress'!$A$2:$BV$50</definedName>
    <definedName name="_xlnm.Print_Area" localSheetId="4">'Procurement plan'!$A$1:$S$17</definedName>
    <definedName name="_xlnm.Print_Area" localSheetId="3">'Programme Characteristics'!$A$1:$J$12</definedName>
    <definedName name="_xlnm.Print_Area" localSheetId="0">'Reimbursement Request'!$A$1:$I$75</definedName>
    <definedName name="Z_18716E43_88F1_44DC_AE73_ADDC61118D9F_.wvu.Cols" localSheetId="1" hidden="1">'Financial Progress'!$BL:$BL,'Financial Progress'!#REF!</definedName>
    <definedName name="Z_18716E43_88F1_44DC_AE73_ADDC61118D9F_.wvu.Cols" localSheetId="0" hidden="1">'Reimbursement Request'!$F:$I</definedName>
    <definedName name="Z_18716E43_88F1_44DC_AE73_ADDC61118D9F_.wvu.Rows" localSheetId="0" hidden="1">'Reimbursement Request'!#REF!,'Reimbursement Request'!$28:$44</definedName>
  </definedNames>
  <calcPr calcId="191028"/>
  <customWorkbookViews>
    <customWorkbookView name="taisiv - Personal View" guid="{18716E43-88F1-44DC-AE73-ADDC61118D9F}" mergeInterval="0" personalView="1" maximized="1" xWindow="1" yWindow="1" windowWidth="1280" windowHeight="791"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Q38" i="3" l="1"/>
  <c r="BT24" i="3"/>
  <c r="BU24" i="3"/>
  <c r="BV24" i="3"/>
  <c r="BT29" i="3"/>
  <c r="BV29" i="3"/>
  <c r="BU35" i="3"/>
  <c r="BV35" i="3"/>
  <c r="E24" i="3" l="1"/>
  <c r="C20" i="20"/>
  <c r="C19" i="20"/>
  <c r="C18" i="20"/>
  <c r="C17" i="20"/>
  <c r="C16" i="20"/>
  <c r="A20" i="20"/>
  <c r="A19" i="20"/>
  <c r="A18" i="20"/>
  <c r="A17" i="20"/>
  <c r="A16" i="20"/>
  <c r="M10" i="12" l="1"/>
  <c r="M11" i="12"/>
  <c r="M12" i="12"/>
  <c r="M13" i="12"/>
  <c r="M14" i="12"/>
  <c r="M15" i="12"/>
  <c r="M9" i="12"/>
  <c r="BS37" i="3"/>
  <c r="BS35" i="3" s="1"/>
  <c r="BR37" i="3"/>
  <c r="BR35" i="3" s="1"/>
  <c r="BQ37" i="3"/>
  <c r="BQ35" i="3" s="1"/>
  <c r="BT35" i="3" s="1"/>
  <c r="BS31" i="3"/>
  <c r="BR31" i="3"/>
  <c r="BQ31" i="3"/>
  <c r="BS29" i="3"/>
  <c r="BR29" i="3"/>
  <c r="BU29" i="3" s="1"/>
  <c r="BQ29" i="3"/>
  <c r="BS28" i="3"/>
  <c r="BS24" i="3" s="1"/>
  <c r="BR28" i="3"/>
  <c r="BR24" i="3" s="1"/>
  <c r="BQ28" i="3"/>
  <c r="BQ24" i="3"/>
  <c r="BR18" i="3"/>
  <c r="BR16" i="3" s="1"/>
  <c r="BU16" i="3" s="1"/>
  <c r="BS17" i="3"/>
  <c r="BR17" i="3"/>
  <c r="BQ17" i="3"/>
  <c r="BQ18" i="3" s="1"/>
  <c r="BQ16" i="3" s="1"/>
  <c r="BT16" i="3" s="1"/>
  <c r="BT39" i="3" l="1"/>
  <c r="BQ39" i="3"/>
  <c r="BR39" i="3"/>
  <c r="BS18" i="3"/>
  <c r="BS16" i="3" s="1"/>
  <c r="F11" i="3"/>
  <c r="BS39" i="3" l="1"/>
  <c r="BV16" i="3"/>
  <c r="BJ19" i="3"/>
  <c r="BJ21" i="3"/>
  <c r="BK21" i="3" s="1"/>
  <c r="BJ22" i="3"/>
  <c r="BL22" i="3" s="1"/>
  <c r="BJ20" i="3"/>
  <c r="BK20" i="3" s="1"/>
  <c r="A39" i="17"/>
  <c r="A32" i="17"/>
  <c r="A25" i="17"/>
  <c r="BK22" i="3" l="1"/>
  <c r="BL21" i="3"/>
  <c r="BL20" i="3"/>
  <c r="BV39" i="3" l="1"/>
  <c r="BU39" i="3"/>
  <c r="C35" i="3" l="1"/>
  <c r="C29" i="3"/>
  <c r="A15" i="17"/>
  <c r="F10" i="2" l="1"/>
  <c r="C10" i="2"/>
  <c r="BF35" i="3"/>
  <c r="BF29" i="3"/>
  <c r="BF24" i="3"/>
  <c r="BF16" i="3"/>
  <c r="BF10" i="3"/>
  <c r="BB35" i="3"/>
  <c r="BB29" i="3"/>
  <c r="BB24" i="3"/>
  <c r="BB16" i="3"/>
  <c r="BB10" i="3"/>
  <c r="AX35" i="3"/>
  <c r="AX29" i="3"/>
  <c r="AX24" i="3"/>
  <c r="AX16" i="3"/>
  <c r="AX10" i="3"/>
  <c r="AT35" i="3"/>
  <c r="AT29" i="3"/>
  <c r="AT24" i="3"/>
  <c r="AT16" i="3"/>
  <c r="AT10" i="3"/>
  <c r="AP35" i="3"/>
  <c r="AP29" i="3"/>
  <c r="AP24" i="3"/>
  <c r="AP16" i="3"/>
  <c r="AP10" i="3"/>
  <c r="AL35" i="3"/>
  <c r="AL29" i="3"/>
  <c r="AL24" i="3"/>
  <c r="AL16" i="3"/>
  <c r="AL10" i="3"/>
  <c r="AH35" i="3"/>
  <c r="AH29" i="3"/>
  <c r="AH24" i="3"/>
  <c r="AH16" i="3"/>
  <c r="AH10" i="3"/>
  <c r="AD35" i="3"/>
  <c r="AD29" i="3"/>
  <c r="AD24" i="3"/>
  <c r="AD16" i="3"/>
  <c r="AD10" i="3"/>
  <c r="Z35" i="3"/>
  <c r="Z29" i="3"/>
  <c r="Z24" i="3"/>
  <c r="Z16" i="3"/>
  <c r="Z10" i="3"/>
  <c r="V35" i="3"/>
  <c r="V29" i="3"/>
  <c r="V24" i="3"/>
  <c r="V16" i="3"/>
  <c r="V10" i="3"/>
  <c r="R35" i="3"/>
  <c r="R29" i="3"/>
  <c r="R24" i="3"/>
  <c r="R16" i="3"/>
  <c r="R10" i="3"/>
  <c r="N35" i="3"/>
  <c r="N29" i="3"/>
  <c r="N24" i="3"/>
  <c r="N16" i="3"/>
  <c r="N10" i="3"/>
  <c r="J35" i="3"/>
  <c r="J29" i="3"/>
  <c r="J24" i="3"/>
  <c r="J16" i="3"/>
  <c r="J10" i="3"/>
  <c r="F35" i="3"/>
  <c r="A6" i="17"/>
  <c r="C10" i="3"/>
  <c r="C16" i="3"/>
  <c r="B9" i="3"/>
  <c r="E35" i="3" l="1"/>
  <c r="M35" i="3"/>
  <c r="O35" i="3"/>
  <c r="U35" i="3"/>
  <c r="W35" i="3"/>
  <c r="AC35" i="3"/>
  <c r="AE35" i="3"/>
  <c r="AK35" i="3"/>
  <c r="AM35" i="3"/>
  <c r="AS35" i="3"/>
  <c r="AU35" i="3"/>
  <c r="BA35" i="3"/>
  <c r="BC35" i="3"/>
  <c r="BI35" i="3"/>
  <c r="BJ36" i="3"/>
  <c r="BK36" i="3" s="1"/>
  <c r="BJ37" i="3"/>
  <c r="BK37" i="3" s="1"/>
  <c r="BJ38" i="3"/>
  <c r="BL38" i="3" s="1"/>
  <c r="F29" i="3"/>
  <c r="F24" i="3"/>
  <c r="F16" i="3"/>
  <c r="E29" i="3"/>
  <c r="C24" i="3"/>
  <c r="E16" i="3"/>
  <c r="E10" i="3"/>
  <c r="C15" i="2"/>
  <c r="BJ31" i="3"/>
  <c r="BL31" i="3" s="1"/>
  <c r="BJ18" i="3"/>
  <c r="BK18" i="3" s="1"/>
  <c r="BJ26" i="3"/>
  <c r="BL26" i="3" s="1"/>
  <c r="E39" i="3" l="1"/>
  <c r="C39" i="3"/>
  <c r="BG35" i="3"/>
  <c r="BH35" i="3" s="1"/>
  <c r="BL36" i="3"/>
  <c r="AQ35" i="3"/>
  <c r="AR35" i="3" s="1"/>
  <c r="AI35" i="3"/>
  <c r="AJ35" i="3" s="1"/>
  <c r="K35" i="3"/>
  <c r="L35" i="3" s="1"/>
  <c r="BK38" i="3"/>
  <c r="AY35" i="3"/>
  <c r="AZ35" i="3" s="1"/>
  <c r="AA35" i="3"/>
  <c r="AB35" i="3" s="1"/>
  <c r="S35" i="3"/>
  <c r="T35" i="3" s="1"/>
  <c r="BL37" i="3"/>
  <c r="BE35" i="3"/>
  <c r="BD35" i="3" s="1"/>
  <c r="AW35" i="3"/>
  <c r="AV35" i="3" s="1"/>
  <c r="AO35" i="3"/>
  <c r="AN35" i="3" s="1"/>
  <c r="AG35" i="3"/>
  <c r="AF35" i="3" s="1"/>
  <c r="Y35" i="3"/>
  <c r="X35" i="3" s="1"/>
  <c r="Q35" i="3"/>
  <c r="P35" i="3" s="1"/>
  <c r="BJ35" i="3"/>
  <c r="BK35" i="3" s="1"/>
  <c r="BK31" i="3"/>
  <c r="BL18" i="3"/>
  <c r="BK26" i="3"/>
  <c r="BJ34" i="3"/>
  <c r="BL34" i="3" s="1"/>
  <c r="BJ33" i="3"/>
  <c r="BL33" i="3" s="1"/>
  <c r="BJ32" i="3"/>
  <c r="BK32" i="3" s="1"/>
  <c r="BJ30" i="3"/>
  <c r="BL30" i="3" s="1"/>
  <c r="BJ28" i="3"/>
  <c r="BL28" i="3" s="1"/>
  <c r="BJ27" i="3"/>
  <c r="BL27" i="3" s="1"/>
  <c r="BJ25" i="3"/>
  <c r="BK25" i="3" s="1"/>
  <c r="BJ23" i="3"/>
  <c r="BL23" i="3" s="1"/>
  <c r="BK19" i="3"/>
  <c r="BJ17" i="3"/>
  <c r="BI29" i="3"/>
  <c r="BG24" i="3"/>
  <c r="BI16" i="3"/>
  <c r="BG10" i="3"/>
  <c r="BC29" i="3"/>
  <c r="BE24" i="3"/>
  <c r="BC16" i="3"/>
  <c r="BC10" i="3"/>
  <c r="BA29" i="3"/>
  <c r="AY24" i="3"/>
  <c r="BA16" i="3"/>
  <c r="BA10" i="3"/>
  <c r="AU29" i="3"/>
  <c r="AW24" i="3"/>
  <c r="AW10" i="3"/>
  <c r="AS29" i="3"/>
  <c r="AS24" i="3"/>
  <c r="AS16" i="3"/>
  <c r="AS10" i="3"/>
  <c r="AM29" i="3"/>
  <c r="AO24" i="3"/>
  <c r="AM16" i="3"/>
  <c r="AO10" i="3"/>
  <c r="AI29" i="3"/>
  <c r="AK24" i="3"/>
  <c r="AI16" i="3"/>
  <c r="AK10" i="3"/>
  <c r="AG29" i="3"/>
  <c r="AG24" i="3"/>
  <c r="AE16" i="3"/>
  <c r="AG10" i="3"/>
  <c r="AC29" i="3"/>
  <c r="AC24" i="3"/>
  <c r="AC16" i="3"/>
  <c r="AC10" i="3"/>
  <c r="Y29" i="3"/>
  <c r="W24" i="3"/>
  <c r="W16" i="3"/>
  <c r="Y10" i="3"/>
  <c r="U29" i="3"/>
  <c r="U24" i="3"/>
  <c r="U16" i="3"/>
  <c r="U10" i="3"/>
  <c r="O29" i="3"/>
  <c r="Q24" i="3"/>
  <c r="O16" i="3"/>
  <c r="O10" i="3"/>
  <c r="K29" i="3"/>
  <c r="K16" i="3"/>
  <c r="M10" i="3"/>
  <c r="AA16" i="3"/>
  <c r="C7" i="3"/>
  <c r="AX7" i="3" s="1"/>
  <c r="E20" i="2"/>
  <c r="B9" i="21"/>
  <c r="B10" i="21"/>
  <c r="B11" i="21"/>
  <c r="B12" i="21"/>
  <c r="E19" i="2"/>
  <c r="E21" i="2"/>
  <c r="E18" i="2"/>
  <c r="I24" i="3"/>
  <c r="C9" i="21"/>
  <c r="G29" i="3"/>
  <c r="I16" i="3"/>
  <c r="A3" i="2"/>
  <c r="A2" i="2"/>
  <c r="A1" i="21"/>
  <c r="C7" i="20"/>
  <c r="A1" i="12"/>
  <c r="A1" i="3"/>
  <c r="A1" i="17"/>
  <c r="B24" i="2"/>
  <c r="B26" i="2" l="1"/>
  <c r="F26" i="2" s="1"/>
  <c r="F25" i="2"/>
  <c r="A2" i="21"/>
  <c r="BL35" i="3"/>
  <c r="AA10" i="3"/>
  <c r="AB10" i="3" s="1"/>
  <c r="AY16" i="3"/>
  <c r="AZ16" i="3" s="1"/>
  <c r="AK16" i="3"/>
  <c r="AJ16" i="3" s="1"/>
  <c r="BE10" i="3"/>
  <c r="BD10" i="3" s="1"/>
  <c r="AO16" i="3"/>
  <c r="AN16" i="3" s="1"/>
  <c r="AQ29" i="3"/>
  <c r="AR29" i="3" s="1"/>
  <c r="AE10" i="3"/>
  <c r="AF10" i="3" s="1"/>
  <c r="BG29" i="3"/>
  <c r="BH29" i="3" s="1"/>
  <c r="AQ16" i="3"/>
  <c r="AR16" i="3" s="1"/>
  <c r="AI10" i="3"/>
  <c r="AJ10" i="3" s="1"/>
  <c r="AU10" i="3"/>
  <c r="AV10" i="3" s="1"/>
  <c r="AE29" i="3"/>
  <c r="AF29" i="3" s="1"/>
  <c r="W10" i="3"/>
  <c r="X10" i="3" s="1"/>
  <c r="AY10" i="3"/>
  <c r="AZ10" i="3" s="1"/>
  <c r="Y16" i="3"/>
  <c r="X16" i="3" s="1"/>
  <c r="S10" i="3"/>
  <c r="T10" i="3" s="1"/>
  <c r="Q10" i="3"/>
  <c r="P10" i="3" s="1"/>
  <c r="AM10" i="3"/>
  <c r="AN10" i="3" s="1"/>
  <c r="AY29" i="3"/>
  <c r="AZ29" i="3" s="1"/>
  <c r="AG16" i="3"/>
  <c r="AF16" i="3" s="1"/>
  <c r="BI24" i="3"/>
  <c r="BH24" i="3" s="1"/>
  <c r="BI10" i="3"/>
  <c r="AU24" i="3"/>
  <c r="AV24" i="3" s="1"/>
  <c r="BC24" i="3"/>
  <c r="BD24" i="3" s="1"/>
  <c r="BK28" i="3"/>
  <c r="AE24" i="3"/>
  <c r="AF24" i="3" s="1"/>
  <c r="Q29" i="3"/>
  <c r="P29" i="3" s="1"/>
  <c r="AA29" i="3"/>
  <c r="AB29" i="3" s="1"/>
  <c r="S29" i="3"/>
  <c r="T29" i="3" s="1"/>
  <c r="AI24" i="3"/>
  <c r="AJ24" i="3" s="1"/>
  <c r="W29" i="3"/>
  <c r="X29" i="3" s="1"/>
  <c r="AQ24" i="3"/>
  <c r="AR24" i="3" s="1"/>
  <c r="AM24" i="3"/>
  <c r="AN24" i="3" s="1"/>
  <c r="AC39" i="3"/>
  <c r="AK29" i="3"/>
  <c r="AJ29" i="3" s="1"/>
  <c r="O24" i="3"/>
  <c r="P24" i="3" s="1"/>
  <c r="AQ10" i="3"/>
  <c r="AR10" i="3" s="1"/>
  <c r="BG16" i="3"/>
  <c r="BH16" i="3" s="1"/>
  <c r="C12" i="21"/>
  <c r="I29" i="3"/>
  <c r="H29" i="3" s="1"/>
  <c r="M29" i="3"/>
  <c r="L29" i="3" s="1"/>
  <c r="BK27" i="3"/>
  <c r="M16" i="3"/>
  <c r="L16" i="3" s="1"/>
  <c r="AB16" i="3"/>
  <c r="BA24" i="3"/>
  <c r="AZ24" i="3" s="1"/>
  <c r="AA24" i="3"/>
  <c r="AB24" i="3" s="1"/>
  <c r="S24" i="3"/>
  <c r="T24" i="3" s="1"/>
  <c r="A2" i="3"/>
  <c r="A2" i="12"/>
  <c r="A2" i="17"/>
  <c r="K10" i="3"/>
  <c r="L10" i="3" s="1"/>
  <c r="AT39" i="3"/>
  <c r="R7" i="3"/>
  <c r="BL25" i="3"/>
  <c r="AD39" i="3"/>
  <c r="AP39" i="3"/>
  <c r="AD7" i="3"/>
  <c r="Z39" i="3"/>
  <c r="BF39" i="3"/>
  <c r="BJ24" i="3"/>
  <c r="BL24" i="3" s="1"/>
  <c r="F7" i="3"/>
  <c r="AP7" i="3"/>
  <c r="BK23" i="3"/>
  <c r="BJ7" i="3"/>
  <c r="N7" i="3"/>
  <c r="BF7" i="3"/>
  <c r="AT7" i="3"/>
  <c r="AL7" i="3"/>
  <c r="C10" i="21"/>
  <c r="AO29" i="3"/>
  <c r="AN29" i="3" s="1"/>
  <c r="BE29" i="3"/>
  <c r="BD29" i="3" s="1"/>
  <c r="BK33" i="3"/>
  <c r="BB39" i="3"/>
  <c r="AL39" i="3"/>
  <c r="AW29" i="3"/>
  <c r="AV29" i="3" s="1"/>
  <c r="BJ29" i="3"/>
  <c r="BK29" i="3" s="1"/>
  <c r="BK34" i="3"/>
  <c r="R39" i="3"/>
  <c r="Q16" i="3"/>
  <c r="P16" i="3" s="1"/>
  <c r="AW16" i="3"/>
  <c r="BJ16" i="3"/>
  <c r="BL16" i="3" s="1"/>
  <c r="BL32" i="3"/>
  <c r="J7" i="3"/>
  <c r="BB7" i="3"/>
  <c r="AU16" i="3"/>
  <c r="BE16" i="3"/>
  <c r="BD16" i="3" s="1"/>
  <c r="G16" i="3"/>
  <c r="Z7" i="3"/>
  <c r="AH39" i="3"/>
  <c r="J39" i="3"/>
  <c r="V39" i="3"/>
  <c r="B12" i="2"/>
  <c r="S16" i="3"/>
  <c r="N39" i="3"/>
  <c r="K24" i="3"/>
  <c r="M24" i="3"/>
  <c r="BL17" i="3"/>
  <c r="BL19" i="3"/>
  <c r="BK30" i="3"/>
  <c r="AH7" i="3"/>
  <c r="V7" i="3"/>
  <c r="AX39" i="3"/>
  <c r="BK17" i="3"/>
  <c r="Y24" i="3"/>
  <c r="X24" i="3" s="1"/>
  <c r="G24" i="3"/>
  <c r="C11" i="21"/>
  <c r="AS39" i="3"/>
  <c r="D14" i="2" l="1"/>
  <c r="BM29" i="3"/>
  <c r="BM24" i="3"/>
  <c r="H16" i="3"/>
  <c r="BM16" i="3"/>
  <c r="D39" i="3"/>
  <c r="AB39" i="3"/>
  <c r="BA39" i="3"/>
  <c r="BI39" i="3"/>
  <c r="BH10" i="3"/>
  <c r="BH39" i="3" s="1"/>
  <c r="AW39" i="3"/>
  <c r="AG39" i="3"/>
  <c r="AK39" i="3"/>
  <c r="W39" i="3"/>
  <c r="U39" i="3"/>
  <c r="BN24" i="3"/>
  <c r="BP24" i="3" s="1"/>
  <c r="Y39" i="3"/>
  <c r="AM39" i="3"/>
  <c r="O39" i="3"/>
  <c r="BC39" i="3"/>
  <c r="AY39" i="3"/>
  <c r="AZ39" i="3"/>
  <c r="Q39" i="3"/>
  <c r="AR39" i="3"/>
  <c r="AO39" i="3"/>
  <c r="AA39" i="3"/>
  <c r="BG39" i="3"/>
  <c r="AN39" i="3"/>
  <c r="BN16" i="3"/>
  <c r="BP16" i="3" s="1"/>
  <c r="AI39" i="3"/>
  <c r="BL29" i="3"/>
  <c r="AE39" i="3"/>
  <c r="P39" i="3"/>
  <c r="AF39" i="3"/>
  <c r="BK24" i="3"/>
  <c r="M39" i="3"/>
  <c r="X39" i="3"/>
  <c r="AQ39" i="3"/>
  <c r="BD39" i="3"/>
  <c r="BE39" i="3"/>
  <c r="BN29" i="3"/>
  <c r="BK16" i="3"/>
  <c r="AV16" i="3"/>
  <c r="AV39" i="3" s="1"/>
  <c r="AU39" i="3"/>
  <c r="S39" i="3"/>
  <c r="T16" i="3"/>
  <c r="T39" i="3" s="1"/>
  <c r="H24" i="3"/>
  <c r="K39" i="3"/>
  <c r="L24" i="3"/>
  <c r="BO24" i="3" l="1"/>
  <c r="L39" i="3"/>
  <c r="AJ39" i="3"/>
  <c r="BO16" i="3"/>
  <c r="BO29" i="3"/>
  <c r="BP29" i="3"/>
  <c r="F10" i="3" l="1"/>
  <c r="F39" i="3" s="1"/>
  <c r="BJ14" i="3"/>
  <c r="BK14" i="3" s="1"/>
  <c r="BJ12" i="3"/>
  <c r="BL12" i="3" s="1"/>
  <c r="BJ15" i="3"/>
  <c r="BL15" i="3" s="1"/>
  <c r="BJ13" i="3"/>
  <c r="BL13" i="3" s="1"/>
  <c r="BJ11" i="3"/>
  <c r="BK15" i="3" l="1"/>
  <c r="BK13" i="3"/>
  <c r="BJ10" i="3"/>
  <c r="BK11" i="3"/>
  <c r="BL14" i="3"/>
  <c r="I10" i="3"/>
  <c r="G10" i="3"/>
  <c r="BK12" i="3"/>
  <c r="BL11" i="3"/>
  <c r="BM10" i="3" l="1"/>
  <c r="BL10" i="3"/>
  <c r="BJ39" i="3"/>
  <c r="BK39" i="3" s="1"/>
  <c r="BK10" i="3"/>
  <c r="BN10" i="3"/>
  <c r="H10" i="3"/>
  <c r="BL39" i="3" l="1"/>
  <c r="BO10" i="3"/>
  <c r="BP10" i="3"/>
  <c r="B18" i="2"/>
  <c r="G35" i="3"/>
  <c r="G39" i="3" s="1"/>
  <c r="I35" i="3"/>
  <c r="BN35" i="3" l="1"/>
  <c r="BO35" i="3" s="1"/>
  <c r="I39" i="3"/>
  <c r="F21" i="2" s="1"/>
  <c r="C14" i="20" s="1"/>
  <c r="F18" i="2"/>
  <c r="BM35" i="3"/>
  <c r="BM39" i="3" s="1"/>
  <c r="H35" i="3"/>
  <c r="H39" i="3" l="1"/>
  <c r="F19" i="2" s="1"/>
  <c r="B19" i="2" s="1"/>
  <c r="B21" i="2" s="1"/>
  <c r="BP35" i="3"/>
  <c r="BN39" i="3"/>
  <c r="I14" i="2" s="1"/>
  <c r="B27" i="2"/>
  <c r="B28" i="2" s="1"/>
  <c r="F28" i="2" s="1"/>
  <c r="BO39" i="3" l="1"/>
  <c r="BP39" i="3"/>
  <c r="F2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Krajnik Thomas EDA KRS</author>
    <author>Wey Paula SECO</author>
  </authors>
  <commentList>
    <comment ref="A4" authorId="0" shapeId="0" xr:uid="{30855672-1584-4023-88D7-C03A1C3A0EC3}">
      <text>
        <r>
          <rPr>
            <sz val="9"/>
            <color indexed="81"/>
            <rFont val="Tahoma"/>
            <family val="2"/>
          </rPr>
          <t xml:space="preserve">
- Please fill out first the green fields in this sheet "Reimbursement Request" and only afterwards continue with the "Financial Progress" sheet and the other sheets
- Indicate the number of the Reimbursement Request to get the data from the respective Reporting Period in the "Financial Progress" Sheet
- In case of the last reimbursement request to be submitted to Switzerland, change the title to "Final Reimbursement Request"
- Please note the comments with further instructions indicated by the red triangle in the cells
- The sheet is protected without a password, to avoid unintentional deletion of a formula. You can press "unprotect sheet" to edit protected cells. 
- When submitting the Reimbursement Request to Switzerland, please send the signed version (e.g. PDF) as well as the Excel file.  
</t>
        </r>
        <r>
          <rPr>
            <i/>
            <sz val="9"/>
            <color indexed="81"/>
            <rFont val="Tahoma"/>
            <family val="2"/>
          </rPr>
          <t xml:space="preserve">This sheet contains formulas to facilitate the preparation of the Reimbursement Request. It remains the responsibility of the Paying Authority to verify the correct calculations </t>
        </r>
      </text>
    </comment>
    <comment ref="A10" authorId="0" shapeId="0" xr:uid="{5ED66AD4-C691-4E10-ABC3-74473C4A33A9}">
      <text>
        <r>
          <rPr>
            <sz val="9"/>
            <color indexed="81"/>
            <rFont val="Tahoma"/>
            <family val="2"/>
          </rPr>
          <t>please enter start and end date in the sheet "Financial Progress" in the respective column of the Reporting Period</t>
        </r>
      </text>
    </comment>
    <comment ref="A11" authorId="0" shapeId="0" xr:uid="{840D9410-15F1-4650-BFB7-0A8DD757D984}">
      <text>
        <r>
          <rPr>
            <sz val="9"/>
            <color indexed="81"/>
            <rFont val="Tahoma"/>
            <family val="2"/>
          </rPr>
          <t>Select a number between 1-14. According to your selection, the data from respective columns in the sheet "financial progress" Reporting Period will be gathered.</t>
        </r>
      </text>
    </comment>
    <comment ref="A13" authorId="0" shapeId="0" xr:uid="{00000000-0006-0000-0100-000002000000}">
      <text>
        <r>
          <rPr>
            <sz val="9"/>
            <color indexed="81"/>
            <rFont val="Tahoma"/>
            <family val="2"/>
          </rPr>
          <t>Please insert the amount as fixed in the Support Measure Agreement (Art 3 in SMA Template)</t>
        </r>
      </text>
    </comment>
    <comment ref="A15" authorId="0" shapeId="0" xr:uid="{00000000-0006-0000-0100-000004000000}">
      <text>
        <r>
          <rPr>
            <sz val="9"/>
            <color indexed="81"/>
            <rFont val="Tahoma"/>
            <family val="2"/>
          </rPr>
          <t xml:space="preserve">1 CHF = amount in local currency
This is the exchange rate from the sheet "Financial Progress" from the selected Reimbursement Request Number. The rate is defined by the Paying Authority according to Regulations Art 8.4 (i.e exchange rate of Partner State’s national bank effective on the last working day of the reimbursement period.)
</t>
        </r>
      </text>
    </comment>
    <comment ref="B18" authorId="0" shapeId="0" xr:uid="{00000000-0006-0000-0100-000005000000}">
      <text>
        <r>
          <rPr>
            <sz val="9"/>
            <color indexed="81"/>
            <rFont val="Tahoma"/>
            <family val="2"/>
          </rPr>
          <t xml:space="preserve">Value from sheet "Financial Progress". Ensure that the correct Reimbursement Request No is selected above. </t>
        </r>
      </text>
    </comment>
    <comment ref="A20" authorId="0" shapeId="0" xr:uid="{00000000-0006-0000-0100-000006000000}">
      <text>
        <r>
          <rPr>
            <sz val="9"/>
            <color indexed="81"/>
            <rFont val="Tahoma"/>
            <family val="2"/>
          </rPr>
          <t>The deducted amount of the financial correction in CHF should be calculated using the exchange rate applicable to the relevant Reimbursement Request to which the correction is linked. If the amount related to the irregularity was not included in any Reimbursement Request, the relevant exchange rate used in the Irregularity Report (immediate or regular) should be used.
The total amount of deductions shall be entered here manually and further explained in the sheet "financial progress" "Information on deductions related to financial corrections (Art 11.4/3 Regulations)"</t>
        </r>
      </text>
    </comment>
    <comment ref="A31" authorId="1" shapeId="0" xr:uid="{00000000-0006-0000-0100-000007000000}">
      <text>
        <r>
          <rPr>
            <sz val="9"/>
            <color indexed="81"/>
            <rFont val="Arial"/>
            <family val="2"/>
          </rPr>
          <t>As the institutional set-up is country-specific, each partner state may adapt the certifications as appropriate in their specific institutional context and in line with the Regulations (namely Article 8.2).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Krajnik Thomas EDA KRS</author>
    <author>Wey Paula SECO</author>
  </authors>
  <commentList>
    <comment ref="A4" authorId="0" shapeId="0" xr:uid="{D188E6A6-9379-4037-81FC-55C43B27807B}">
      <text>
        <r>
          <rPr>
            <sz val="9"/>
            <color indexed="81"/>
            <rFont val="Arial"/>
            <family val="2"/>
          </rPr>
          <t xml:space="preserve">- Please fill out first the green fields in this sheet "Reimbursement Request" and only afterwards continue with the "Financial Progress" sheet and the other sheets
- Up to 14 Reimbursement Requests reporting periods are integrated in this sheet. Select the No in the "Reimbursement Request" sheet and use hide/unhide function to show the needed columns. 
- Dark grey cells can be left empty, green cells can be filled out.
- Please note the comments with further instructions indicated by the red triangle in the cells
- The sheet is protected without a password, to avoid unintentional deletion of a formula. 
</t>
        </r>
        <r>
          <rPr>
            <i/>
            <sz val="9"/>
            <color indexed="81"/>
            <rFont val="Arial"/>
            <family val="2"/>
          </rPr>
          <t>This sheet contains formulas to facilitate the preparation of the Reimbursement Request. It remains the responsibility of the Paying Authority to verify the correct calculations.</t>
        </r>
      </text>
    </comment>
    <comment ref="H6" authorId="0" shapeId="0" xr:uid="{34B61E24-7641-4C25-8BF1-EE9AEADE06C2}">
      <text>
        <r>
          <rPr>
            <sz val="9"/>
            <color indexed="81"/>
            <rFont val="Tahoma"/>
            <family val="2"/>
          </rPr>
          <t>insert start date of reporting period</t>
        </r>
      </text>
    </comment>
    <comment ref="I6" authorId="0" shapeId="0" xr:uid="{47DE0E83-7AB8-42C1-801C-08EA03A86E9F}">
      <text>
        <r>
          <rPr>
            <sz val="9"/>
            <color indexed="81"/>
            <rFont val="Tahoma"/>
            <family val="2"/>
          </rPr>
          <t>insert end date of reporting period</t>
        </r>
      </text>
    </comment>
    <comment ref="L6" authorId="0" shapeId="0" xr:uid="{00C7A187-7858-44AE-9E27-88D0F8C77090}">
      <text>
        <r>
          <rPr>
            <sz val="9"/>
            <color indexed="81"/>
            <rFont val="Tahoma"/>
            <family val="2"/>
          </rPr>
          <t>insert start date of reporting period</t>
        </r>
      </text>
    </comment>
    <comment ref="M6" authorId="0" shapeId="0" xr:uid="{45C88C62-DF1D-46EF-928F-8D677F2D68E1}">
      <text>
        <r>
          <rPr>
            <sz val="9"/>
            <color indexed="81"/>
            <rFont val="Tahoma"/>
            <family val="2"/>
          </rPr>
          <t>insert end date of reporting period</t>
        </r>
      </text>
    </comment>
    <comment ref="P6" authorId="0" shapeId="0" xr:uid="{E46E228F-4102-428B-8F61-CC409A775C0A}">
      <text>
        <r>
          <rPr>
            <sz val="9"/>
            <color indexed="81"/>
            <rFont val="Tahoma"/>
            <family val="2"/>
          </rPr>
          <t>insert start date of reporting period</t>
        </r>
      </text>
    </comment>
    <comment ref="Q6" authorId="0" shapeId="0" xr:uid="{76AF67B5-2386-4034-A786-6483C51EE853}">
      <text>
        <r>
          <rPr>
            <sz val="9"/>
            <color indexed="81"/>
            <rFont val="Tahoma"/>
            <family val="2"/>
          </rPr>
          <t>insert end date of reporting period</t>
        </r>
      </text>
    </comment>
    <comment ref="T6" authorId="0" shapeId="0" xr:uid="{D43A4FC6-B1F9-4B1E-90BE-95E9760D6E35}">
      <text>
        <r>
          <rPr>
            <sz val="9"/>
            <color indexed="81"/>
            <rFont val="Tahoma"/>
            <family val="2"/>
          </rPr>
          <t>insert start date of reporting period</t>
        </r>
      </text>
    </comment>
    <comment ref="U6" authorId="0" shapeId="0" xr:uid="{2A2B388A-CE44-49E6-8648-C4F8FCADEE81}">
      <text>
        <r>
          <rPr>
            <sz val="9"/>
            <color indexed="81"/>
            <rFont val="Tahoma"/>
            <family val="2"/>
          </rPr>
          <t>insert end date of reporting period</t>
        </r>
      </text>
    </comment>
    <comment ref="X6" authorId="0" shapeId="0" xr:uid="{2FDA57BB-EE80-49AA-A8AD-C9130183C228}">
      <text>
        <r>
          <rPr>
            <sz val="9"/>
            <color indexed="81"/>
            <rFont val="Tahoma"/>
            <family val="2"/>
          </rPr>
          <t>insert start date of reporting period</t>
        </r>
      </text>
    </comment>
    <comment ref="Y6" authorId="0" shapeId="0" xr:uid="{EF1C9C03-82EE-462E-9A33-6A68380BC295}">
      <text>
        <r>
          <rPr>
            <sz val="9"/>
            <color indexed="81"/>
            <rFont val="Tahoma"/>
            <family val="2"/>
          </rPr>
          <t>insert end date of reporting period</t>
        </r>
      </text>
    </comment>
    <comment ref="AB6" authorId="0" shapeId="0" xr:uid="{07810FB3-0114-49C8-9AA2-6CF2BE821249}">
      <text>
        <r>
          <rPr>
            <sz val="9"/>
            <color indexed="81"/>
            <rFont val="Tahoma"/>
            <family val="2"/>
          </rPr>
          <t>insert start date of reporting period</t>
        </r>
      </text>
    </comment>
    <comment ref="AC6" authorId="0" shapeId="0" xr:uid="{6712074E-1765-47B2-8487-525459C5E48A}">
      <text>
        <r>
          <rPr>
            <sz val="9"/>
            <color indexed="81"/>
            <rFont val="Tahoma"/>
            <family val="2"/>
          </rPr>
          <t>insert end date of reporting period</t>
        </r>
      </text>
    </comment>
    <comment ref="AF6" authorId="0" shapeId="0" xr:uid="{456327A5-EB88-429E-B8AC-44E4D18E6089}">
      <text>
        <r>
          <rPr>
            <sz val="9"/>
            <color indexed="81"/>
            <rFont val="Tahoma"/>
            <family val="2"/>
          </rPr>
          <t>insert start date of reporting period</t>
        </r>
      </text>
    </comment>
    <comment ref="AG6" authorId="0" shapeId="0" xr:uid="{91570249-6537-4F95-8FDE-7EC8E2FB8E83}">
      <text>
        <r>
          <rPr>
            <sz val="9"/>
            <color indexed="81"/>
            <rFont val="Tahoma"/>
            <family val="2"/>
          </rPr>
          <t>insert end date of reporting period</t>
        </r>
      </text>
    </comment>
    <comment ref="AJ6" authorId="0" shapeId="0" xr:uid="{67F7B22E-FB77-4345-9F0D-0DAD5357943A}">
      <text>
        <r>
          <rPr>
            <sz val="9"/>
            <color indexed="81"/>
            <rFont val="Tahoma"/>
            <family val="2"/>
          </rPr>
          <t>insert start date of reporting period</t>
        </r>
      </text>
    </comment>
    <comment ref="AK6" authorId="0" shapeId="0" xr:uid="{3000DDEA-DE92-41EC-8F43-A627543A85F9}">
      <text>
        <r>
          <rPr>
            <sz val="9"/>
            <color indexed="81"/>
            <rFont val="Tahoma"/>
            <family val="2"/>
          </rPr>
          <t>insert end date of reporting period</t>
        </r>
      </text>
    </comment>
    <comment ref="AN6" authorId="0" shapeId="0" xr:uid="{0CBB9B25-7ED6-4B62-9EB5-24B43B3EE770}">
      <text>
        <r>
          <rPr>
            <sz val="9"/>
            <color indexed="81"/>
            <rFont val="Tahoma"/>
            <family val="2"/>
          </rPr>
          <t>insert start date of reporting period</t>
        </r>
      </text>
    </comment>
    <comment ref="AO6" authorId="0" shapeId="0" xr:uid="{F068E6FC-CDA8-4A69-BC8C-3A58740FA0A4}">
      <text>
        <r>
          <rPr>
            <sz val="9"/>
            <color indexed="81"/>
            <rFont val="Tahoma"/>
            <family val="2"/>
          </rPr>
          <t>insert end date of reporting period</t>
        </r>
      </text>
    </comment>
    <comment ref="AR6" authorId="0" shapeId="0" xr:uid="{7BC438A2-0E0C-4CFC-BDA1-D2B15F285741}">
      <text>
        <r>
          <rPr>
            <sz val="9"/>
            <color indexed="81"/>
            <rFont val="Tahoma"/>
            <family val="2"/>
          </rPr>
          <t>insert start date of reporting period</t>
        </r>
      </text>
    </comment>
    <comment ref="AS6" authorId="0" shapeId="0" xr:uid="{0BB330B3-0044-4D44-8097-269D5FB8DB2A}">
      <text>
        <r>
          <rPr>
            <sz val="9"/>
            <color indexed="81"/>
            <rFont val="Tahoma"/>
            <family val="2"/>
          </rPr>
          <t>insert end date of reporting period</t>
        </r>
      </text>
    </comment>
    <comment ref="AV6" authorId="0" shapeId="0" xr:uid="{7D785699-BC70-4FE2-9592-56B6CAA25A2B}">
      <text>
        <r>
          <rPr>
            <sz val="9"/>
            <color indexed="81"/>
            <rFont val="Tahoma"/>
            <family val="2"/>
          </rPr>
          <t>insert start date of reporting period</t>
        </r>
      </text>
    </comment>
    <comment ref="AW6" authorId="0" shapeId="0" xr:uid="{F1E435BA-D1C9-46DE-B460-1A71CD68EF8F}">
      <text>
        <r>
          <rPr>
            <sz val="9"/>
            <color indexed="81"/>
            <rFont val="Tahoma"/>
            <family val="2"/>
          </rPr>
          <t>insert end date of reporting period</t>
        </r>
      </text>
    </comment>
    <comment ref="AZ6" authorId="0" shapeId="0" xr:uid="{A7F5AB85-F2A0-4111-B6BF-A2AC8954B9E5}">
      <text>
        <r>
          <rPr>
            <sz val="9"/>
            <color indexed="81"/>
            <rFont val="Tahoma"/>
            <family val="2"/>
          </rPr>
          <t>insert start date of reporting period</t>
        </r>
      </text>
    </comment>
    <comment ref="BA6" authorId="0" shapeId="0" xr:uid="{D2420467-ABC8-4BD0-A12F-81E5CB2309E4}">
      <text>
        <r>
          <rPr>
            <sz val="9"/>
            <color indexed="81"/>
            <rFont val="Tahoma"/>
            <family val="2"/>
          </rPr>
          <t>insert end date of reporting period</t>
        </r>
      </text>
    </comment>
    <comment ref="BD6" authorId="0" shapeId="0" xr:uid="{043F00F9-64DB-4A61-BFAB-05C2C7427977}">
      <text>
        <r>
          <rPr>
            <sz val="9"/>
            <color indexed="81"/>
            <rFont val="Tahoma"/>
            <family val="2"/>
          </rPr>
          <t>insert start date of reporting period</t>
        </r>
      </text>
    </comment>
    <comment ref="BE6" authorId="0" shapeId="0" xr:uid="{6B6439E7-FBBB-4027-A693-77E5D83E88A7}">
      <text>
        <r>
          <rPr>
            <sz val="9"/>
            <color indexed="81"/>
            <rFont val="Tahoma"/>
            <family val="2"/>
          </rPr>
          <t>insert end date of reporting period</t>
        </r>
      </text>
    </comment>
    <comment ref="BH6" authorId="0" shapeId="0" xr:uid="{BEEA6234-2F20-4124-A087-575D30749D85}">
      <text>
        <r>
          <rPr>
            <sz val="9"/>
            <color indexed="81"/>
            <rFont val="Tahoma"/>
            <family val="2"/>
          </rPr>
          <t>insert start date of reporting period</t>
        </r>
      </text>
    </comment>
    <comment ref="BI6" authorId="0" shapeId="0" xr:uid="{3C10ACD5-0577-4A27-92C4-8C677AB6FF09}">
      <text>
        <r>
          <rPr>
            <sz val="9"/>
            <color indexed="81"/>
            <rFont val="Tahoma"/>
            <family val="2"/>
          </rPr>
          <t>insert end date of reporting period</t>
        </r>
      </text>
    </comment>
    <comment ref="A8" authorId="1" shapeId="0" xr:uid="{00000000-0006-0000-0200-000001000000}">
      <text>
        <r>
          <rPr>
            <sz val="9"/>
            <color indexed="81"/>
            <rFont val="Arial"/>
            <family val="2"/>
          </rPr>
          <t>Budget No should follow the same logic as indicated in the template, i.e.
integer Numbers = main budget headings
1.1, 1.2, 1.3 etc = budget items
Please use the same logic when adding additional budget headings / items</t>
        </r>
      </text>
    </comment>
    <comment ref="B8" authorId="0" shapeId="0" xr:uid="{C9F02970-522B-4F41-96A9-3D383FA03D7D}">
      <text>
        <r>
          <rPr>
            <sz val="9"/>
            <color indexed="81"/>
            <rFont val="Arial"/>
            <family val="2"/>
          </rPr>
          <t>Budget items should be listed according to the budget in the Support Measure Agreement. If the budget in the Support Measure Agreement is amended, the budget in all Reimbursement Requests following the amendment shall be adapted accordingly. In case of Programmes, each Programme Component must be a separate budget heading item. The first budget heading is always the Programme Management. 
In case of the Support Measure Preparation Fund, preparation funds for each Support Measure should be listed as a separate budget item. 
In case of the Technical Assistance Fund, budget items to be structured according to the eligible tasks described in Art. 6.5 of the Regulations.</t>
        </r>
      </text>
    </comment>
    <comment ref="BQ8" authorId="1" shapeId="0" xr:uid="{8AC88037-6655-4FD5-A5BD-A8C0E5DF0680}">
      <text>
        <r>
          <rPr>
            <sz val="10"/>
            <color indexed="81"/>
            <rFont val="Arial Narrow"/>
            <family val="2"/>
          </rPr>
          <t>Please enter the amount that Switzerland is expected to contribute in the current and the next two calendar years. Please note that the Swiss reimbursements are always postponed by half a year compared to the payments. For the following year, for example, you must enter what Switzerland is expected to reimburse for the expenditures for the second half of the current year and the first semester of the following year.</t>
        </r>
      </text>
    </comment>
    <comment ref="BT8" authorId="1" shapeId="0" xr:uid="{45132B0F-8842-47E6-B6D1-4ECF0F77B08F}">
      <text>
        <r>
          <rPr>
            <sz val="10"/>
            <color indexed="81"/>
            <rFont val="Arial Narrow"/>
            <family val="2"/>
          </rPr>
          <t>Please enter the amount that Switzerland is expected to contribute in the current and the next two calendar years. Please note that the Swiss reimbursements are always postponed by half a year compared to the payments. For the following year, for example, you must enter what Switzerland is expected to reimburse for the expenditures for the second half of the current year and the first semester of the following year.</t>
        </r>
      </text>
    </comment>
    <comment ref="C9" authorId="0" shapeId="0" xr:uid="{00000000-0006-0000-0200-000003000000}">
      <text>
        <r>
          <rPr>
            <sz val="9"/>
            <color indexed="81"/>
            <rFont val="Tahoma"/>
            <family val="2"/>
          </rPr>
          <t>1 CHF = amount in local currency
Please indicate the exchange rate as defined in the Budget of the Support Measure Agreement</t>
        </r>
      </text>
    </comment>
    <comment ref="F9" authorId="0" shapeId="0" xr:uid="{00000000-0006-0000-0200-000004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J9" authorId="0" shapeId="0" xr:uid="{00000000-0006-0000-0200-000005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N9" authorId="0" shapeId="0" xr:uid="{00000000-0006-0000-0200-000006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R9" authorId="0" shapeId="0" xr:uid="{00000000-0006-0000-0200-000007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V9" authorId="0" shapeId="0" xr:uid="{00000000-0006-0000-0200-000008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Z9" authorId="0" shapeId="0" xr:uid="{00000000-0006-0000-0200-000009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D9" authorId="0" shapeId="0" xr:uid="{00000000-0006-0000-0200-00000A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H9" authorId="0" shapeId="0" xr:uid="{00000000-0006-0000-0200-00000B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L9" authorId="0" shapeId="0" xr:uid="{00000000-0006-0000-0200-00000C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P9" authorId="0" shapeId="0" xr:uid="{00000000-0006-0000-0200-00000D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T9" authorId="0" shapeId="0" xr:uid="{00000000-0006-0000-0200-00000E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X9" authorId="0" shapeId="0" xr:uid="{00000000-0006-0000-0200-00000F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BB9" authorId="0" shapeId="0" xr:uid="{00000000-0006-0000-0200-000010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BF9" authorId="0" shapeId="0" xr:uid="{00000000-0006-0000-0200-000011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D10" authorId="0" shapeId="0" xr:uid="{00000000-0006-0000-0200-000012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16" authorId="0" shapeId="0" xr:uid="{00000000-0006-0000-0200-000013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24" authorId="0" shapeId="0" xr:uid="{00000000-0006-0000-0200-000014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29" authorId="0" shapeId="0" xr:uid="{00000000-0006-0000-0200-000015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35" authorId="0" shapeId="0" xr:uid="{00000000-0006-0000-0200-000016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Krajnik Thomas EDA KRS</author>
  </authors>
  <commentList>
    <comment ref="A7" authorId="0" shapeId="0" xr:uid="{00000000-0006-0000-0300-000001000000}">
      <text>
        <r>
          <rPr>
            <sz val="9"/>
            <color indexed="81"/>
            <rFont val="Arial"/>
            <family val="2"/>
          </rPr>
          <t xml:space="preserve">Please insert additional activities as needed; relate operational progress to the financial progress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Krajnik Thomas EDA KRS</author>
  </authors>
  <commentList>
    <comment ref="A3" authorId="0" shapeId="0" xr:uid="{00000000-0006-0000-0400-000001000000}">
      <text>
        <r>
          <rPr>
            <sz val="9"/>
            <color indexed="81"/>
            <rFont val="Tahoma"/>
            <family val="2"/>
          </rPr>
          <t>only to be completed and continuously updated for programmes</t>
        </r>
      </text>
    </comment>
    <comment ref="A8" authorId="0" shapeId="0" xr:uid="{00000000-0006-0000-0400-000002000000}">
      <text>
        <r>
          <rPr>
            <sz val="9"/>
            <color indexed="81"/>
            <rFont val="Tahoma"/>
            <family val="2"/>
          </rPr>
          <t xml:space="preserve">PSP / PA is internal number used in the CH Project management system.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A7" authorId="0" shapeId="0" xr:uid="{00000000-0006-0000-0500-000001000000}">
      <text>
        <r>
          <rPr>
            <sz val="11"/>
            <color indexed="81"/>
            <rFont val="Segoe UI"/>
            <family val="2"/>
          </rPr>
          <t xml:space="preserve">Provide an overview over all the procurements related to the SM. In case of Programmes, structure the table according to Programme Components. 
Unless otherwise agreed with Switzerland, only procurments above the threshold of CHF 150 000 must be listed.
Insert a number. For related tenders use the same number and
distinguish them using additional letters. For example, in case of a building renovation, there will be related tenders such as the technical project of the renovation (1a),the supervision of the renovation works (1b) and the renovation works (1c). 
The table is to be gradually updated and completed on a half-yearly basis.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C5" authorId="0" shapeId="0" xr:uid="{00000000-0006-0000-0000-000001000000}">
      <text>
        <r>
          <rPr>
            <sz val="9"/>
            <color indexed="81"/>
            <rFont val="Segoe UI"/>
            <family val="2"/>
          </rPr>
          <t>The Reference Number, the Support Measure Identification Code and the Creditor Number are necessary for the e-billing in Switzerland. They will be provided by the Swiss side and remain the same throughout the implementation period.</t>
        </r>
      </text>
    </comment>
  </commentList>
</comments>
</file>

<file path=xl/sharedStrings.xml><?xml version="1.0" encoding="utf-8"?>
<sst xmlns="http://schemas.openxmlformats.org/spreadsheetml/2006/main" count="600" uniqueCount="346">
  <si>
    <t>Swiss-Estonian Cooperation Programme</t>
  </si>
  <si>
    <t>Instructions</t>
  </si>
  <si>
    <t>Estonia</t>
  </si>
  <si>
    <t>A. Basic information</t>
  </si>
  <si>
    <t>Support Measure Title</t>
  </si>
  <si>
    <t>Supporting Social Inclusion</t>
  </si>
  <si>
    <t>Support Measure Identification Code</t>
  </si>
  <si>
    <t>7F-10699.01</t>
  </si>
  <si>
    <t xml:space="preserve">Support Measure duration </t>
  </si>
  <si>
    <t xml:space="preserve">from </t>
  </si>
  <si>
    <t xml:space="preserve">to </t>
  </si>
  <si>
    <t>Name of Executing Agency (EA)</t>
  </si>
  <si>
    <t>Ministry of Culture</t>
  </si>
  <si>
    <t>Reporting period</t>
  </si>
  <si>
    <t>Reimbursement Request No</t>
  </si>
  <si>
    <t xml:space="preserve">Total Support Measure Budget (local currency) </t>
  </si>
  <si>
    <t>EUR</t>
  </si>
  <si>
    <t>Maximum Swiss contribution (CHF)</t>
  </si>
  <si>
    <t>CHF</t>
  </si>
  <si>
    <t>Swiss co-financing rate</t>
  </si>
  <si>
    <t>on total budget</t>
  </si>
  <si>
    <t>on total expenditures</t>
  </si>
  <si>
    <t>Exchange rate used</t>
  </si>
  <si>
    <t>CHF/EUR</t>
  </si>
  <si>
    <t xml:space="preserve">Date of exchange rate </t>
  </si>
  <si>
    <t>B. Amount requested by the Paying Authority</t>
  </si>
  <si>
    <t>Total amount requested</t>
  </si>
  <si>
    <t xml:space="preserve">National co-financing </t>
  </si>
  <si>
    <t>Deductions (according to Regulations 11.4/3)</t>
  </si>
  <si>
    <t>Swiss co-financing = Reimbursement by CH</t>
  </si>
  <si>
    <t>C. Available amount from the Swiss Contribution</t>
  </si>
  <si>
    <t>Maximum Swiss Contribution</t>
  </si>
  <si>
    <t xml:space="preserve">Cumulative amount received from Switzerland </t>
  </si>
  <si>
    <t>Available amount before the current reimbursement</t>
  </si>
  <si>
    <t>Total amount of current reimbursement request</t>
  </si>
  <si>
    <t>Remaining amount after the current reimbursement</t>
  </si>
  <si>
    <t>D. Certification and approval of Reimbursement Request</t>
  </si>
  <si>
    <t>Executing Agency: Programme Operator</t>
  </si>
  <si>
    <t>Name of the institution:</t>
  </si>
  <si>
    <t>Address:</t>
  </si>
  <si>
    <t>Suur-Karja 23,15076 Tallinn, Estonia</t>
  </si>
  <si>
    <t>Name of the contact person:</t>
  </si>
  <si>
    <t>Olga Gnezdovski</t>
  </si>
  <si>
    <t>Position:</t>
  </si>
  <si>
    <t>Coordinator of the Estonian-Swiss Cooperation Programme</t>
  </si>
  <si>
    <t>Email:</t>
  </si>
  <si>
    <t>olga.gnezdovski@kul.ee</t>
  </si>
  <si>
    <t>Phone number:</t>
  </si>
  <si>
    <t>+37255528081</t>
  </si>
  <si>
    <t>The Executing Agency hereby certifies</t>
  </si>
  <si>
    <t>(i) that the Support Measure is implemented in accordance with the Support Measure Agreement and Support Measure Implementation Agreement;
(ii) the reporting under Physical Progress, Financial Progress and Procurement Plan is true and accurate;
(iii) that the reporting under Financial Progress reflects correctly the incurred expenditures; 
(iv) that recoverable VAT is not included in the Financial Progress as eligible expense; 
(v) that no double-financing occurs;
(vi) that all procurements for which expenditures were incurred during the reporting period have been conducted in compliance with the applicable law of the Partner State and EU directives on public procurement.</t>
  </si>
  <si>
    <t>Name: Heidy Purga</t>
  </si>
  <si>
    <t xml:space="preserve">Position: </t>
  </si>
  <si>
    <t>Minister</t>
  </si>
  <si>
    <t>Place, date and signature</t>
  </si>
  <si>
    <t>digitally signed</t>
  </si>
  <si>
    <t>National Coordination Unit</t>
  </si>
  <si>
    <t>State Shared Service Centre</t>
  </si>
  <si>
    <t>Lõkke 4, 10122 Tallinn</t>
  </si>
  <si>
    <t>Helena Musthallik</t>
  </si>
  <si>
    <t>programme expert</t>
  </si>
  <si>
    <t>helena.musthallik@rtk.ee</t>
  </si>
  <si>
    <t>+3726632073</t>
  </si>
  <si>
    <t>The National Coordination Unit hereby certifies</t>
  </si>
  <si>
    <r>
      <t xml:space="preserve">
</t>
    </r>
    <r>
      <rPr>
        <sz val="10"/>
        <color rgb="FF000000"/>
        <rFont val="Arial"/>
        <family val="2"/>
      </rPr>
      <t xml:space="preserve">(i) that the information and financial data provided in this Reimbursement Request has been thoroughly reviewed and found to be correct, reliable and accurate;  
(ii) that claimed expenditures are incurred as part of the Support Measure in accordance with the Framework Agreement, the relevant Support Measure Agreement and Support Measure Implementation Agreement;  
(iii) that all payments declared have actually been made in the indicated (or exceptionally previous) reporting period;
(iv) the compliance with state aid rules of all activities performed in the reporting period. 
</t>
    </r>
  </si>
  <si>
    <t>Name: Urmo Merila</t>
  </si>
  <si>
    <t>Deputy Director General</t>
  </si>
  <si>
    <t>Date and signature</t>
  </si>
  <si>
    <t>Paying Authority</t>
  </si>
  <si>
    <t>Janika Otsing</t>
  </si>
  <si>
    <t>financial specialist</t>
  </si>
  <si>
    <t>janika.otsing@rtk.ee</t>
  </si>
  <si>
    <t>+3726631926</t>
  </si>
  <si>
    <t>The Paying Authority hereby certifies</t>
  </si>
  <si>
    <t>(i) to have checked the conformity of the Reimbursement Request with the financial stipulations, in particular the co-financing rate, set out in the relevant Support Measure Agreement; 
(ii) to have received sufficient information for the certification of the Reimbursement Request; 
(iii) to have checked the compliance of the Reimbursement Request with the information available to the Paying Authority;
(iv) that the co-financing of the Partner State has been provided in accordance with the relevant Support Measure Agreement;
(v) that based on the information available to the Paying Authority no double-financing could be identified;
(vi) that recoverable VAT is not included in the Reimbursement Request as eligible expense.</t>
  </si>
  <si>
    <t>The bank details for reimbursement are as follows:</t>
  </si>
  <si>
    <t>Beneficiary: Ministry of Finance of the Republic of Estonia</t>
  </si>
  <si>
    <t>IBAN: EE891010220034796011</t>
  </si>
  <si>
    <t>SWIFT: EEUHEE2X</t>
  </si>
  <si>
    <t>Reference: 2550081357</t>
  </si>
  <si>
    <t>Name: Karin Viikmaa</t>
  </si>
  <si>
    <t>Head of the Grants Payment Department</t>
  </si>
  <si>
    <t>Financial Progress</t>
  </si>
  <si>
    <t>Need veerud kustutatakse enne hüvitistaotluse esitamist RTK-le</t>
  </si>
  <si>
    <t>1a</t>
  </si>
  <si>
    <t>1b</t>
  </si>
  <si>
    <t>1c</t>
  </si>
  <si>
    <t>1d</t>
  </si>
  <si>
    <t>2a</t>
  </si>
  <si>
    <t>2b</t>
  </si>
  <si>
    <t>2c</t>
  </si>
  <si>
    <t>2d</t>
  </si>
  <si>
    <t>3a</t>
  </si>
  <si>
    <t>3b</t>
  </si>
  <si>
    <t>3c</t>
  </si>
  <si>
    <t>3d</t>
  </si>
  <si>
    <t>4a</t>
  </si>
  <si>
    <t>4b</t>
  </si>
  <si>
    <t>4c</t>
  </si>
  <si>
    <t>4d</t>
  </si>
  <si>
    <t>5a</t>
  </si>
  <si>
    <t>5b</t>
  </si>
  <si>
    <t>5c</t>
  </si>
  <si>
    <t>5d</t>
  </si>
  <si>
    <t>6a</t>
  </si>
  <si>
    <t>6b</t>
  </si>
  <si>
    <t>6c</t>
  </si>
  <si>
    <t>6d</t>
  </si>
  <si>
    <t>7a</t>
  </si>
  <si>
    <t>7b</t>
  </si>
  <si>
    <t>7c</t>
  </si>
  <si>
    <t>7d</t>
  </si>
  <si>
    <t>8a</t>
  </si>
  <si>
    <t>8b</t>
  </si>
  <si>
    <t>8c</t>
  </si>
  <si>
    <t>8d</t>
  </si>
  <si>
    <t>9a</t>
  </si>
  <si>
    <t>9b</t>
  </si>
  <si>
    <t>9c</t>
  </si>
  <si>
    <t>9d</t>
  </si>
  <si>
    <t>10a</t>
  </si>
  <si>
    <t>10b</t>
  </si>
  <si>
    <t>10c</t>
  </si>
  <si>
    <t>10d</t>
  </si>
  <si>
    <t>11a</t>
  </si>
  <si>
    <t>11b</t>
  </si>
  <si>
    <t>11c</t>
  </si>
  <si>
    <t>11d</t>
  </si>
  <si>
    <t>12a</t>
  </si>
  <si>
    <t>12b</t>
  </si>
  <si>
    <t>12c</t>
  </si>
  <si>
    <t>12d</t>
  </si>
  <si>
    <t>13a</t>
  </si>
  <si>
    <t>13b</t>
  </si>
  <si>
    <t>13c</t>
  </si>
  <si>
    <t>13d</t>
  </si>
  <si>
    <t>14a</t>
  </si>
  <si>
    <t>14b</t>
  </si>
  <si>
    <t>14c</t>
  </si>
  <si>
    <t>14d</t>
  </si>
  <si>
    <t xml:space="preserve">BUDGET  </t>
  </si>
  <si>
    <t>REPORTING PERIOD 1:</t>
  </si>
  <si>
    <t>REPORTING PERIOD 2:</t>
  </si>
  <si>
    <t>start date</t>
  </si>
  <si>
    <t xml:space="preserve">end date </t>
  </si>
  <si>
    <t>REPORTING PERIOD 3:</t>
  </si>
  <si>
    <t>REPORTING PERIOD 4:</t>
  </si>
  <si>
    <t>REPORTING PERIOD 5:</t>
  </si>
  <si>
    <t>REPORTING PERIOD 6:</t>
  </si>
  <si>
    <t>REPORTING PERIOD 7:</t>
  </si>
  <si>
    <t>REPORTING PERIOD 8:</t>
  </si>
  <si>
    <t>REPORTING PERIOD 9:</t>
  </si>
  <si>
    <t>REPORTING PERIOD 10:</t>
  </si>
  <si>
    <t>REPORTING PERIOD 11:</t>
  </si>
  <si>
    <t>REPORTING PERIOD 12:</t>
  </si>
  <si>
    <t>REPORTING PERIOD 13:</t>
  </si>
  <si>
    <t>REPORTING PERIOD 14:</t>
  </si>
  <si>
    <t xml:space="preserve">CUMULATIVE DATA </t>
  </si>
  <si>
    <t>PLANNING</t>
  </si>
  <si>
    <t>%</t>
  </si>
  <si>
    <t>No</t>
  </si>
  <si>
    <t>Budget items</t>
  </si>
  <si>
    <t>Budget 
100%</t>
  </si>
  <si>
    <t>Co-financing rate (CH co-financing)</t>
  </si>
  <si>
    <t>Swiss contribution (co-financing)</t>
  </si>
  <si>
    <t>Eligible expenditures 100%</t>
  </si>
  <si>
    <t>% of Budget spent</t>
  </si>
  <si>
    <t>Total remaining Budget</t>
  </si>
  <si>
    <t>Eligible Expenditures 100%</t>
  </si>
  <si>
    <t>% of Swiss Contribution  spent</t>
  </si>
  <si>
    <t>Total remaining Swiss contribution</t>
  </si>
  <si>
    <t>Reimbursements expected to be received from Switzerland (current year)</t>
  </si>
  <si>
    <t>Reimbursements expected to be received from Switzerland (year +1)</t>
  </si>
  <si>
    <t>Reimbursements expected to be received from Switzerland (year +2)</t>
  </si>
  <si>
    <t>Management Costs</t>
  </si>
  <si>
    <t>Personnel</t>
  </si>
  <si>
    <t>Meetings, seminars and visits</t>
  </si>
  <si>
    <t>Swiss experts and partners</t>
  </si>
  <si>
    <t>Information and communication</t>
  </si>
  <si>
    <t>Reserve costs</t>
  </si>
  <si>
    <t xml:space="preserve">Programme Component 1 “Cultural and linguistic integration” </t>
  </si>
  <si>
    <t>Programme Component coordinator MoC</t>
  </si>
  <si>
    <t>.</t>
  </si>
  <si>
    <t>Overheads</t>
  </si>
  <si>
    <t>Activity 1: Preparation of digital transformation in the field of integration (incl personnel costs)</t>
  </si>
  <si>
    <t>Activity 2: Inclusion of volunteers in the integration activities (incl personnel costs)</t>
  </si>
  <si>
    <t>Activity 3: Provision of counselling services including in language learning (incl personnel costs)</t>
  </si>
  <si>
    <t>Activity 4:  Activities introducing the Estonian cultural space (incl personnel costs)</t>
  </si>
  <si>
    <t>Activity 5: Provision of media literacy training (incl personnel costs)</t>
  </si>
  <si>
    <t>Programme Component 2 "Strengthening the social-and child protection services"</t>
  </si>
  <si>
    <t xml:space="preserve">Programme Component coordinator in MoSA </t>
  </si>
  <si>
    <t>Activity 1:curricula and professional qualification modification (incl personnel costs)</t>
  </si>
  <si>
    <t>Activity 2: training and counselling system (incl personnel costs)</t>
  </si>
  <si>
    <t>Programme Component 3 “Increasing multicultural competence in the education sector”</t>
  </si>
  <si>
    <t>Programme Component coordinator in MoER</t>
  </si>
  <si>
    <t>Overheads*</t>
  </si>
  <si>
    <t>Activity 1. In-service training for professionals in the education sector (incl personnel costs)</t>
  </si>
  <si>
    <t>4,3,1</t>
  </si>
  <si>
    <t>Activity 1 coordinator in the Education and Youth Board</t>
  </si>
  <si>
    <t>Activity 2. Informing, counselling and supporting parents with a different linguistic and cultural backgrounds (incl personnel costs)</t>
  </si>
  <si>
    <t>Programme Component 4 “Strengthening civil society through social innovation.”</t>
  </si>
  <si>
    <t>Programme Component Coordinator in MoI</t>
  </si>
  <si>
    <t>Building civil society competence, raising public awareness and disseminating information on social innovation (incl personnel costs)</t>
  </si>
  <si>
    <t>TOTAL</t>
  </si>
  <si>
    <r>
      <t xml:space="preserve">Information on modifications of the Support Measure approved during the reporting period 
</t>
    </r>
    <r>
      <rPr>
        <i/>
        <sz val="11"/>
        <rFont val="Arial Narrow"/>
        <family val="2"/>
      </rPr>
      <t xml:space="preserve">According to Regulation Article 4.12 </t>
    </r>
  </si>
  <si>
    <t>There were no budgetary changes during the reporting period.  
The first steering committee meeting was held on 16 October 2024. The meeting decided on the minimum set of basic characteristics to be collected and the disaggregation to be done in indicators (for further information, please refer to the protocol).</t>
  </si>
  <si>
    <r>
      <t xml:space="preserve">Information on non-eligible expenditures during the reporting period
</t>
    </r>
    <r>
      <rPr>
        <i/>
        <sz val="11"/>
        <rFont val="Arial Narrow"/>
        <family val="2"/>
      </rPr>
      <t xml:space="preserve">Please indicate the amount of non-eligible expenditures during the reporting period. Why are the expenditures non-eligible (for example due to irregularities or because it was agreed during the approval process of the SM that the costs are non-eligible)? Who will finance the non-eligible expenditures? </t>
    </r>
  </si>
  <si>
    <t>No non-eligible expenditures were indicated during the reporting period.</t>
  </si>
  <si>
    <r>
      <t xml:space="preserve">Information on deductions related to financial corrections (Art 11.4/3 Regulations)
</t>
    </r>
    <r>
      <rPr>
        <i/>
        <sz val="11"/>
        <rFont val="Arial Narrow"/>
        <family val="2"/>
      </rPr>
      <t xml:space="preserve">In case of a financial correction already paid by Switzerland and deducted in this Reimbusement Request, please indicate the budget item, reporting period in question and provide explanation on the deduction made / refer to irregularity report. </t>
    </r>
  </si>
  <si>
    <t xml:space="preserve">There are no deductions related to financial corrections. </t>
  </si>
  <si>
    <r>
      <t xml:space="preserve">Information on advance payments
</t>
    </r>
    <r>
      <rPr>
        <i/>
        <sz val="11"/>
        <rFont val="Arial Narrow"/>
        <family val="2"/>
      </rPr>
      <t>According to Art. 8.3. of the Regulations the Partner State may in exceptional cases agree with Switzerland on advance payments. If these are foreseen  in the Support Measure Agreement, describe how the advance payment will be used in the upcoming reimbursement period and provide proof for the execution of the advance payment by the Partner State.</t>
    </r>
  </si>
  <si>
    <t>No advance payments were foreseen.</t>
  </si>
  <si>
    <r>
      <rPr>
        <b/>
        <sz val="11"/>
        <color rgb="FF000000"/>
        <rFont val="Arial Narrow"/>
        <family val="2"/>
        <charset val="186"/>
      </rPr>
      <t xml:space="preserve">Information regarding deviations from financial planning
</t>
    </r>
    <r>
      <rPr>
        <i/>
        <sz val="11"/>
        <color rgb="FF000000"/>
        <rFont val="Arial Narrow"/>
        <family val="2"/>
        <charset val="186"/>
      </rPr>
      <t>If there is a significant difference between the expenditures planned for this reporting period and the actual expenditures paid by the Paying Authority, justify the deviations. Also explain if the financial planning in this reimbursement request significantly differs from the financial planning in the previous reimbursement requests.If there is a cost overrun per budget item, describe how the additional costs will be covered.</t>
    </r>
  </si>
  <si>
    <t>There is a deviation between the expenditures planned for this reporting period in the SM proposal and the actual expenditures paid by the NCU. This difference arises because, under national procedures, expenditures can only be submitted to the NCU for verification and payment after the conditions for implementing the Programme Component’s activities have been approved—either through a ministerial order or an agreement signed with the implementer. The conditions for all Programme Components will be officially approved at the beginning of 2025, after which the payment of incurred expenditures can start.
Another reason for the discrepancy is that advance payments made by the PO to the Swiss Partner cannot be declared to the NCU until they have been incurred in the accounting sense.</t>
  </si>
  <si>
    <t>Operational Progress</t>
  </si>
  <si>
    <t xml:space="preserve">No </t>
  </si>
  <si>
    <t>Short description of activities undertaken in the reporting period</t>
  </si>
  <si>
    <r>
      <rPr>
        <b/>
        <sz val="10"/>
        <rFont val="Arial"/>
        <family val="2"/>
        <charset val="186"/>
      </rPr>
      <t>Personnel:</t>
    </r>
    <r>
      <rPr>
        <sz val="10"/>
        <rFont val="Arial"/>
        <family val="2"/>
        <charset val="186"/>
      </rPr>
      <t xml:space="preserve"> 
From the end of April 2024, the programme coordinator is in place at the Ministry of Culture. The coordinator is also supported by other employees of the ministry. The NCU controls expenditures paid from the support measure.
The Support Measure Implementation Agreement between NCU and PO was signed on 19 November 2024.</t>
    </r>
  </si>
  <si>
    <r>
      <t xml:space="preserve">Meetings, seminars and visits:
</t>
    </r>
    <r>
      <rPr>
        <sz val="10"/>
        <color rgb="FF000000"/>
        <rFont val="Arial"/>
        <family val="2"/>
        <charset val="186"/>
      </rPr>
      <t>Steering Committee was established on 10 October 2024. The first SC meeting took place on 16 October 2024 in Narva, at the main office of the Integration Foundation.
The Task Force was established on 27 November 2024. A written procedure was conducted to formally approve the Swiss partner's action plan.
There have also been a number of other meetings between the relevant parties in connection with the programme.</t>
    </r>
  </si>
  <si>
    <r>
      <t xml:space="preserve">Swiss experts and partners:
</t>
    </r>
    <r>
      <rPr>
        <sz val="10"/>
        <color rgb="FF000000"/>
        <rFont val="Arial"/>
        <family val="2"/>
        <charset val="186"/>
      </rPr>
      <t>The Partnership Agreement between the Programme Operator, the Ministry of Culture, and Bern University of Applied Sciences was signed on 24 September 2024. The agreement, valued at EUR 399,980.00, aims to enhance cooperation and bilateral relations between partners, Programme Component Operators and implementers through workshops, study trips, and other joint activities.
In 2024, kick-off meetings for joint planning and development took place in all components of the support measure. As a result, a comprehensive action plan for 2025 was developed.</t>
    </r>
  </si>
  <si>
    <r>
      <t xml:space="preserve">Information and communication:
</t>
    </r>
    <r>
      <rPr>
        <sz val="10"/>
        <rFont val="Arial"/>
        <family val="2"/>
        <charset val="186"/>
      </rPr>
      <t>The support measure opening event “Cohesive Estonian society – how do we create it together?” took place on 17 October 2024 in the Narva Town Hall. There were 75 participants from different organisations (ministries, academia, foundations and associations, local governments, etc.). At the opening event, the challenges and opportunities in the field of integration were discussed, experiences from Estonia and Switzerland were presented, and inspiring stories were shared.
Press releases to key media and social media posts about the event were issued.
The article introducing the support measure was published on the blog of the Ministry of Culture called "Kuva" (https://kul.ee/uudised/sveitsi-eesti-koostooprogramm-koos-sidusama-uhiskonna-poole). The blog is publicly available on the Ministry's website, and the article was also sent to the press list and blog subscribers.</t>
    </r>
    <r>
      <rPr>
        <b/>
        <sz val="10"/>
        <rFont val="Arial"/>
        <family val="2"/>
        <charset val="186"/>
      </rPr>
      <t xml:space="preserve">
</t>
    </r>
  </si>
  <si>
    <r>
      <t xml:space="preserve">Reserve costs:
</t>
    </r>
    <r>
      <rPr>
        <sz val="10"/>
        <rFont val="Arial"/>
        <family val="2"/>
        <charset val="186"/>
      </rPr>
      <t>The reserve costs were used to edit the Partnership Agreement.</t>
    </r>
    <r>
      <rPr>
        <b/>
        <sz val="10"/>
        <rFont val="Arial"/>
        <family val="2"/>
        <charset val="186"/>
      </rPr>
      <t xml:space="preserve">
</t>
    </r>
  </si>
  <si>
    <t>Estimated cumulative physical progress (%)</t>
  </si>
  <si>
    <t>N/A</t>
  </si>
  <si>
    <r>
      <rPr>
        <b/>
        <sz val="10"/>
        <color rgb="FF000000"/>
        <rFont val="Arial"/>
        <family val="2"/>
        <charset val="186"/>
      </rPr>
      <t xml:space="preserve">Programme Component coordination (MoC) </t>
    </r>
    <r>
      <rPr>
        <sz val="10"/>
        <color rgb="FF000000"/>
        <rFont val="Arial"/>
        <family val="2"/>
        <charset val="186"/>
      </rPr>
      <t xml:space="preserve">In 2024 the primary focus was on activating the work of the programme with Swiss partners but also synchronizing plans and activities with INSA ja RaRa. A lot of effort has been put into finalizing the draft of the conditions for granting support. Several meetings have taken place, also the opening event at Narva in October 2024 together with the steering committee meeting. </t>
    </r>
  </si>
  <si>
    <r>
      <t xml:space="preserve">Activity 2: Inclusion of volunteers in the integration activities:                                                                                                 </t>
    </r>
    <r>
      <rPr>
        <sz val="10"/>
        <color rgb="FF000000"/>
        <rFont val="Arial"/>
        <family val="2"/>
        <charset val="186"/>
      </rPr>
      <t xml:space="preserve">2024 was primarly focused on organisational matters, e.g. recruitment of project manager, who joined the team in the last quarter of 2024.                                                                                                                                                                              
We conducted a thorough mapping of current situation and identifying key partners in different organizations. Our focus was setting the clear objectives and priorities. Several meeting was held to initiate co-operation and common understanding.                                                                                                                                                                              Also preparatory phase of procurement procedure has started.                                                                                                                                                                                                                                                                                                                                    </t>
    </r>
  </si>
  <si>
    <r>
      <rPr>
        <b/>
        <sz val="10"/>
        <color rgb="FF000000"/>
        <rFont val="Arial"/>
        <family val="2"/>
        <charset val="186"/>
      </rPr>
      <t xml:space="preserve">Activity 3: Provision of counselling services including in language learning:                                                                              </t>
    </r>
    <r>
      <rPr>
        <sz val="10"/>
        <color rgb="FF000000"/>
        <rFont val="Arial"/>
        <family val="2"/>
        <charset val="186"/>
      </rPr>
      <t xml:space="preserve">In 2024, the focus was on organizational matters, e.g. recruitment on personnel. All the staff will start their work from January 2025.   </t>
    </r>
  </si>
  <si>
    <r>
      <t xml:space="preserve">Activity 4:  Activities introducing the Estonian cultural space:                                                                                                       </t>
    </r>
    <r>
      <rPr>
        <sz val="10"/>
        <color rgb="FF000000"/>
        <rFont val="Arial"/>
        <family val="2"/>
        <charset val="186"/>
      </rPr>
      <t xml:space="preserve">In 2024, the focus was on organizational matters, e.g. recruitment of project manager and preparation of detailed action plan. Last quarter of 2024, the project manager for the  activity 4 “Activities introducing the Estonian cultural space” started work. Preparing and providing input at the programme meetings have been focused on developing a detailed action plan, budget, programme conditions and indicators.
Meetings have been held with different stakeholders to establish cooperation, establish partner connections and map out the needs of the target group. 
The primary focus has been on analysing the previous activities regarding introducing the Estonian culture space, gathering experiences, getting acquainted with relevant research data to be able to reach the target group and address the actual needs of the target group.
Contacts with The Estonian Association of Cities and Rural Municipalities have been established to work better with the municipalities to reach the target group.
Ordering a methodical guidelines for introducing Estonian culture and customs is in process, also preparations to launch the first tender for the activities (the launch of tender is planned in II/2025).
Online seminar with Bern University of Applied Sciences will take place in May/June 2025. 
</t>
    </r>
  </si>
  <si>
    <r>
      <t>Activity 5: Provision of media literacy training:</t>
    </r>
    <r>
      <rPr>
        <sz val="10"/>
        <color rgb="FF000000"/>
        <rFont val="Arial"/>
        <family val="2"/>
        <charset val="186"/>
      </rPr>
      <t xml:space="preserve"> The National Library of Estonian has been preparing for the project by putting a team together, mapping media literacy experts outside the library, researching the needs of the target audience and Estonian libraries. Approaches from the service design field were used to learn about the behaviour patterns of the target audience and in-depth interviews were conducted with several media literacy and adult education experts, as well as community leaders. The team of The National Library of Estonia organised a workshop with Estonian libraries' managers and additionally met with libraries and their visitors in the Harju ja Ida-Viru region. 
The first digital and media literacy educational programme for the country's library workers has been developed together with practical teaching material and methods, which will be produced in spring 2025.
Visual language for the project has been developed. The input for creating the project’s website has been gathered.
Media literacy experts of the National Library of Estonia analysed the quality and amount of learning materials on the topic and chose to adapt and translate to Estonian and Russian languages the Finnish 'Digital transformation guide for citizens in the digital age', which gives advice on how to cope with new technologies and manipulations.</t>
    </r>
  </si>
  <si>
    <r>
      <rPr>
        <b/>
        <sz val="10"/>
        <color rgb="FF000000"/>
        <rFont val="Arial"/>
        <family val="2"/>
        <charset val="186"/>
      </rPr>
      <t xml:space="preserve">Programme Component coordination (MoSA): </t>
    </r>
    <r>
      <rPr>
        <sz val="10"/>
        <color rgb="FF000000"/>
        <rFont val="Arial"/>
        <family val="2"/>
        <charset val="186"/>
      </rPr>
      <t xml:space="preserve">In 2024, the focus was on personnel recruitment. In October, the project manager at the Department of Social Welfare and the project manager at the Department of Children and Families joined the programme. Regular meetings were held to establish cooperation, establish partner connections, and map out activities. The primary focus was on drafting the conditions for the grant support "Modernization of the Education and Qualifications of Social Sector Specialists and the Development of Training and Support Systems" (decree of the minister) outlining the conditions and procedures to for the implementation of the programme component. 
Addionally, there were meetings to plan out a study trip in May 2025 with Bern University of Applied Sciences to support the planning of activities.  
It was concluded that a partnership with the National Institute for Health Development and the Union of Child Welfare may not be the most feasible course of action at this time. For the creation of a complementary education/training system for child protection and social sector workers, training the specialists as well as providing a support/counselling system the MoSA will partner up with the Social Insurance Board and with Estonian Social Work Association. 
For curricula updates, the MoSA will engage universities and vocational schools as partners in a later phase of the activities (in the end of 2025 or at the beginning of 2026). </t>
    </r>
  </si>
  <si>
    <r>
      <t xml:space="preserve">Activity 1: curricula and professional qualification modification: </t>
    </r>
    <r>
      <rPr>
        <sz val="10"/>
        <color rgb="FF000000"/>
        <rFont val="Arial"/>
        <family val="2"/>
        <charset val="186"/>
      </rPr>
      <t>There were several meetings with vocational schools, as well as a meeting with the Ministry of Education and Education and Youth Board, to map out the current landscape and establish contacts and activities to support the program. This facilitated a better understanding of the conditions and allowed planning according to identified needs. Additionally, several meetings were held with organizations focused on the integration of migrants, in order to assess the needs for developing a program to integrate migrants into the social sector workforce.</t>
    </r>
  </si>
  <si>
    <r>
      <t xml:space="preserve">Activity 2: training and counselling system: </t>
    </r>
    <r>
      <rPr>
        <sz val="10"/>
        <color rgb="FF000000"/>
        <rFont val="Arial"/>
        <family val="2"/>
        <charset val="186"/>
      </rPr>
      <t>There were several meetings held with partners at the Social Insurance Board and the Estonian Social Work Association to establish cooperation in creating social sector competency models, training, and support needs for the sector.</t>
    </r>
  </si>
  <si>
    <r>
      <t xml:space="preserve">Programme Component coordination (MoER): </t>
    </r>
    <r>
      <rPr>
        <sz val="10"/>
        <rFont val="Arial"/>
        <family val="2"/>
        <charset val="186"/>
      </rPr>
      <t>The third component, in 2024, concentrated on the elaboration of the conditions and partnership agreements for the implementation of the activities of the component, as well as on the elaboration of a detailed action plan and budget for 2025. In addition, in collaboration with partner universities, the formulation of principles arising from the programme's theme has been undertaken: culturally responsive teaching (CRT) and language-aware subject instruction. The process of preparing the partnership agreement and its annexes between Estonian Education and Youth Board and the universities is underway. The draft regulation of  “Conditions and Procedure for the Use of Support under the Swiss-Estonian Cooperation Program 2022-2029,” is in its final stages. This regulation will provide clarity regarding the support and activities.
The planning of the partnership activities with the Swiss partner, Bern University of Applied Sciences, also took place.</t>
    </r>
  </si>
  <si>
    <r>
      <rPr>
        <b/>
        <sz val="10"/>
        <color rgb="FF000000"/>
        <rFont val="Arial"/>
        <family val="2"/>
        <charset val="186"/>
      </rPr>
      <t xml:space="preserve">Activity 1. In-service training for professionals in the education sector: </t>
    </r>
    <r>
      <rPr>
        <sz val="10"/>
        <color rgb="FF000000"/>
        <rFont val="Arial"/>
        <family val="2"/>
        <charset val="186"/>
      </rPr>
      <t xml:space="preserve">Several meaningful meetings have taken place between the Ministry of Education, programme implementer, and representatives of the University of Tartu and Tallinn University. These meetings have focused on the detailed planning of activities and the clarification of funding conditions. Discussions have revolved around the role of universities as future partners, the activities required to achieve the set goals, and budgetary possibilities to ensure the programme´s effective implementation and compliance with the established requirements.  This enables us to develop training courses to the target group that align with current conditions and based on today´s needs.
</t>
    </r>
  </si>
  <si>
    <r>
      <t xml:space="preserve">Activity 2. Informing, counselling and supporting parents with a different linguistic and cultural backgrounds: </t>
    </r>
    <r>
      <rPr>
        <sz val="10"/>
        <color rgb="FF000000"/>
        <rFont val="Arial"/>
        <family val="2"/>
        <charset val="186"/>
      </rPr>
      <t xml:space="preserve">To effectively plan activities aimed at supporting the integration of non-Estonian-speaking parents into Estonian society, we initiated a mapping of activities and studies previously carried out in Estonia by various stakeholders. The studies reviewed provided valuable insights into how to effectively assist non-Estonian-speaking parents in understanding and supporting their children's educational needs. 
Over several months, we met with various stakeholders experienced in supporting non-Estonian-speaking parents. During these meetings, we analysed the main barriers of integration and social inclusion in Estonia today and sought answers to how we could facilitate this process. One of the primary concerns identified is the linguistic gap, where children have a better understanding of Estonian language than their parents. Additionally, the increasing number of Ukrainian war refugees has introduced further social tensions. The transition to Estonian-language education has further amplified the need for parental support. As a result, we have begun developing a format for a parental development programme. In collaboration with the University of Tartu’s Narva College, we plan to design a highly effective programme for parents, tailored exactly to their needs. Additionally, a feedback questionnaire will be developed as part of this effort. </t>
    </r>
  </si>
  <si>
    <r>
      <rPr>
        <b/>
        <sz val="10"/>
        <color rgb="FF000000"/>
        <rFont val="Arial"/>
        <family val="2"/>
        <charset val="186"/>
      </rPr>
      <t xml:space="preserve">Programme Component coordination (MoI): </t>
    </r>
    <r>
      <rPr>
        <sz val="10"/>
        <color rgb="FF000000"/>
        <rFont val="Arial"/>
        <family val="2"/>
        <charset val="186"/>
      </rPr>
      <t>Preparing and providing input at the programme meetings focused on developing a detailed action plan, budget, programme conditions, communication strategy and indicators. Providing ongoing assistance and supervision to the NFCS in all aspects of preparing and initiating component 4, including liaising with stakeholders on the planned activities. Participating in the initial negotiations with project partner Bern University of Applied Sciences and participating at the first Steering Group meeting of the Swiss-Estonian cooperation programme.</t>
    </r>
  </si>
  <si>
    <r>
      <t xml:space="preserve">Building civil society competence, raising public awareness and disseminating information on social innovation: </t>
    </r>
    <r>
      <rPr>
        <sz val="10"/>
        <color rgb="FF000000"/>
        <rFont val="Arial"/>
        <family val="2"/>
        <charset val="186"/>
      </rPr>
      <t xml:space="preserve">The primary focus of component 4 in 2024 was on personnel recruitment, the elaboration and enforcement of the conditions for the implementation of the activities of the component, and the elaboration of a detailed action plan and budget for 2025. Detailed processes of activities were prepared, including the mapping of relevant parties to be involved in various ways (including parties to be included in market researches for procurements). The preparatory phase for the procurements of services has been initiated. Project personnel participated at national and international social innovation-related events. </t>
    </r>
  </si>
  <si>
    <t>Programme Characteristics</t>
  </si>
  <si>
    <t xml:space="preserve">To be filled in by Programme Operator </t>
  </si>
  <si>
    <t xml:space="preserve">To be filled in by Switzerland (see SAP characteristics) </t>
  </si>
  <si>
    <t xml:space="preserve">Programme Component Name </t>
  </si>
  <si>
    <t xml:space="preserve">Swiss Contribution CHF </t>
  </si>
  <si>
    <t xml:space="preserve">Specific Objective </t>
  </si>
  <si>
    <t xml:space="preserve">Thematic Area </t>
  </si>
  <si>
    <t xml:space="preserve">(in-country) Geographic Focus </t>
  </si>
  <si>
    <t>Name Programme Component Operator</t>
  </si>
  <si>
    <t>Type of entity</t>
  </si>
  <si>
    <t>Planned duration</t>
  </si>
  <si>
    <t>Sector 1</t>
  </si>
  <si>
    <t>Sector 2 (SDC only)</t>
  </si>
  <si>
    <t>Sector 3 (SDC only)</t>
  </si>
  <si>
    <t>PM Support RIO CC Adaptations</t>
  </si>
  <si>
    <t>PM Support RIO CC mitigation</t>
  </si>
  <si>
    <t>PM Support RIO CC desertification</t>
  </si>
  <si>
    <t>PM Support Social Inlcusion</t>
  </si>
  <si>
    <t>PM Gender</t>
  </si>
  <si>
    <t>PM Governance</t>
  </si>
  <si>
    <t>PM Disabilities</t>
  </si>
  <si>
    <t>PM Digitalisation</t>
  </si>
  <si>
    <t>PM Support RIO biodiversity</t>
  </si>
  <si>
    <t>PSP/PA</t>
  </si>
  <si>
    <t>maximum 40 characters</t>
  </si>
  <si>
    <t>in CHF</t>
  </si>
  <si>
    <t>according to Art. 2.2 Regulations</t>
  </si>
  <si>
    <t>according to Art. 2.4 Regulations</t>
  </si>
  <si>
    <t>Start</t>
  </si>
  <si>
    <t>End</t>
  </si>
  <si>
    <t>use title, not code</t>
  </si>
  <si>
    <t>Migration / Public Safety</t>
  </si>
  <si>
    <t>Migration &amp; Integration</t>
  </si>
  <si>
    <t>national coverage</t>
  </si>
  <si>
    <t>National administration</t>
  </si>
  <si>
    <t>Ministry of Social Affairs</t>
  </si>
  <si>
    <t>Ministry of Education and Research</t>
  </si>
  <si>
    <t>Ministry of Interior</t>
  </si>
  <si>
    <t>Procurement Plan</t>
  </si>
  <si>
    <t>Programme Component or Project Ref. No</t>
  </si>
  <si>
    <t>Contract Name</t>
  </si>
  <si>
    <t>If applicable, planned deadline for submitting documentation to Swiss "non objection"</t>
  </si>
  <si>
    <t>Launch of tender planned</t>
  </si>
  <si>
    <t>Tender notice will be submitted to Swiss side before publication</t>
  </si>
  <si>
    <t>English translation of tender documents will be made available to bidders</t>
  </si>
  <si>
    <t>Actual launch of tender (publication of tender notice)</t>
  </si>
  <si>
    <t>Contract signature planned</t>
  </si>
  <si>
    <t>Actual contract signature</t>
  </si>
  <si>
    <t xml:space="preserve"> Contract completion planned</t>
  </si>
  <si>
    <t>Actual contract completion</t>
  </si>
  <si>
    <t>Initially estimated costs</t>
  </si>
  <si>
    <t xml:space="preserve">Actual costs based on signed contracts
</t>
  </si>
  <si>
    <t xml:space="preserve">Contractor </t>
  </si>
  <si>
    <t>Expenditures incurred based on signed contracts</t>
  </si>
  <si>
    <t xml:space="preserve">Comments </t>
  </si>
  <si>
    <t>quarter / year</t>
  </si>
  <si>
    <t>yes/no</t>
  </si>
  <si>
    <t>date</t>
  </si>
  <si>
    <t>name</t>
  </si>
  <si>
    <t>status/ appeals/ cancelling or repetion of tender (incl. reason)/ numbers of bidders and rejected bids/risks/ irregularities related to the tender/ difficulties with the the Contractor/ suspension of works etc.</t>
  </si>
  <si>
    <t>Development and implementation of new digital tools (II)</t>
  </si>
  <si>
    <t>I/2026</t>
  </si>
  <si>
    <t xml:space="preserve">yes </t>
  </si>
  <si>
    <t>no</t>
  </si>
  <si>
    <t>II/2026</t>
  </si>
  <si>
    <t>II/2027</t>
  </si>
  <si>
    <t>Development and implementation of new digital tools (III)</t>
  </si>
  <si>
    <t>III/2026</t>
  </si>
  <si>
    <t>I/2027</t>
  </si>
  <si>
    <t>IV/2027</t>
  </si>
  <si>
    <t>Development and implementation of new digital tools (IV)</t>
  </si>
  <si>
    <t>IV/2026</t>
  </si>
  <si>
    <t>I/2028</t>
  </si>
  <si>
    <t>Development and piloting a volunteer programme</t>
  </si>
  <si>
    <t>III/2025</t>
  </si>
  <si>
    <t>IV/2025</t>
  </si>
  <si>
    <t>yes</t>
  </si>
  <si>
    <t>Development and implementation of activities introducing Estonian culture and customs space</t>
  </si>
  <si>
    <t>II/2025</t>
  </si>
  <si>
    <t>Development and providing activities to introduce Estonian cultural space and increase social connections</t>
  </si>
  <si>
    <t xml:space="preserve">Advertising new possibilities and positive changes in social care- and child protection studies and work environment </t>
  </si>
  <si>
    <t>No procurements of this amount are planned</t>
  </si>
  <si>
    <t>Programme Component 4 “Strengthening civil society through social innovation”</t>
  </si>
  <si>
    <t>&lt;</t>
  </si>
  <si>
    <t>Deckblatt Rechnung E-Billing / Coversheet Invoice E-Billing</t>
  </si>
  <si>
    <t>Buchungsinformationen / Booking information</t>
  </si>
  <si>
    <t>Referenz-Nummer / Reference Number</t>
  </si>
  <si>
    <t xml:space="preserve">REF-1006-66300 </t>
  </si>
  <si>
    <t>Projektnummer / Support Measure Identification Code</t>
  </si>
  <si>
    <t>Kreditorennummer / Creditor Number</t>
  </si>
  <si>
    <t>Name des Kreditors / Creditor's name</t>
  </si>
  <si>
    <t>Ministry of Finance of the Republic of Estonia</t>
  </si>
  <si>
    <t>Strasse / Street</t>
  </si>
  <si>
    <t>Suur-Ameerika 1</t>
  </si>
  <si>
    <t>PLZ, Ort / Zip code and place</t>
  </si>
  <si>
    <t>10122 Tallinn</t>
  </si>
  <si>
    <t>Währung / Currency:</t>
  </si>
  <si>
    <t>Betrag / Reimbursement requested from Switzerland</t>
  </si>
  <si>
    <t>Aufteilung nach Programmkomponente / Breakdown by programme component</t>
  </si>
  <si>
    <t>Zahladresse / Account details</t>
  </si>
  <si>
    <t>Kontoinhaber / bank account holder (if different from creditor name)</t>
  </si>
  <si>
    <t>IBAN-Nr.:</t>
  </si>
  <si>
    <t>EE891010220034796011</t>
  </si>
  <si>
    <t>SWIFT:</t>
  </si>
  <si>
    <t>EEUHEE2X</t>
  </si>
  <si>
    <t>Reference:</t>
  </si>
  <si>
    <t>Bankbezeichnung / Name and address of the bank</t>
  </si>
  <si>
    <t>SEB, Tornimäe 2, 15010 Tallinn, Estonia</t>
  </si>
  <si>
    <r>
      <t xml:space="preserve">Activity 1: Preparation of digital transformation in the field of integration: 
</t>
    </r>
    <r>
      <rPr>
        <sz val="10"/>
        <color rgb="FF000000"/>
        <rFont val="Arial"/>
        <family val="2"/>
        <charset val="186"/>
      </rPr>
      <t>2024 was primarly focused on organisational matters, e.g. recruitment of project manager, preparation of action plan etc. The focus has been on reviewing studies and analyses conducted to map various areas that describe the challenges facing new immigrants in Estonia.
Several meetings were held to map the current situation, needs and prioritizes, what helped to create a better understanding and what to focus on. 
Also the preparation process for the first procurement procedure started. The aim of the procurement is to analyze existing systems and environments to gain an overview of how today's services and solutions contribute to integration into Estonian society and to gain an overview of what changes need to introduced to provide better support.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</si>
</sst>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dd/mm/yy;@"/>
    <numFmt numFmtId="166" formatCode="0.000"/>
  </numFmts>
  <fonts count="63">
    <font>
      <sz val="10"/>
      <name val="Arial"/>
      <charset val="186"/>
    </font>
    <font>
      <sz val="11"/>
      <color theme="1"/>
      <name val="Calibri"/>
      <family val="2"/>
      <charset val="186"/>
      <scheme val="minor"/>
    </font>
    <font>
      <sz val="10"/>
      <color theme="1"/>
      <name val="Arial"/>
      <family val="2"/>
    </font>
    <font>
      <sz val="11"/>
      <color theme="1"/>
      <name val="Arial"/>
      <family val="2"/>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8"/>
      <name val="Arial"/>
      <family val="2"/>
      <charset val="186"/>
    </font>
    <font>
      <b/>
      <sz val="10"/>
      <name val="Arial"/>
      <family val="2"/>
      <charset val="186"/>
    </font>
    <font>
      <sz val="10"/>
      <name val="Arial"/>
      <family val="2"/>
      <charset val="186"/>
    </font>
    <font>
      <sz val="12"/>
      <name val="Arial"/>
      <family val="2"/>
      <charset val="186"/>
    </font>
    <font>
      <b/>
      <sz val="10"/>
      <name val="Arial Narrow"/>
      <family val="2"/>
      <charset val="186"/>
    </font>
    <font>
      <sz val="10"/>
      <name val="Arial"/>
      <family val="2"/>
      <charset val="186"/>
    </font>
    <font>
      <sz val="11"/>
      <color theme="1"/>
      <name val="Calibri"/>
      <family val="2"/>
      <charset val="186"/>
      <scheme val="minor"/>
    </font>
    <font>
      <u/>
      <sz val="10"/>
      <color theme="11"/>
      <name val="Arial"/>
      <family val="2"/>
      <charset val="186"/>
    </font>
    <font>
      <b/>
      <sz val="16"/>
      <name val="Arial"/>
      <family val="2"/>
    </font>
    <font>
      <sz val="11"/>
      <name val="Arial Narrow"/>
      <family val="2"/>
      <charset val="186"/>
    </font>
    <font>
      <b/>
      <sz val="10"/>
      <name val="Arial Narrow"/>
      <family val="2"/>
    </font>
    <font>
      <b/>
      <sz val="11"/>
      <name val="Arial Narrow"/>
      <family val="2"/>
    </font>
    <font>
      <b/>
      <sz val="12"/>
      <name val="Arial"/>
      <family val="2"/>
    </font>
    <font>
      <sz val="10"/>
      <name val="Arial Narrow"/>
      <family val="2"/>
    </font>
    <font>
      <b/>
      <sz val="11"/>
      <name val="Arial Narrow"/>
      <family val="2"/>
      <charset val="186"/>
    </font>
    <font>
      <sz val="10"/>
      <name val="Arial"/>
      <family val="2"/>
    </font>
    <font>
      <b/>
      <sz val="11"/>
      <color theme="1"/>
      <name val="Arial Narrow"/>
      <family val="2"/>
    </font>
    <font>
      <sz val="11"/>
      <name val="Arial Narrow"/>
      <family val="2"/>
    </font>
    <font>
      <b/>
      <sz val="10"/>
      <name val="Arial"/>
      <family val="2"/>
    </font>
    <font>
      <sz val="9"/>
      <color indexed="81"/>
      <name val="Tahoma"/>
      <family val="2"/>
    </font>
    <font>
      <b/>
      <sz val="10"/>
      <color indexed="8"/>
      <name val="Arial"/>
      <family val="2"/>
    </font>
    <font>
      <sz val="10"/>
      <color indexed="8"/>
      <name val="Arial"/>
      <family val="2"/>
    </font>
    <font>
      <i/>
      <sz val="11"/>
      <name val="Arial Narrow"/>
      <family val="2"/>
    </font>
    <font>
      <sz val="9"/>
      <name val="Arial"/>
      <family val="2"/>
    </font>
    <font>
      <i/>
      <sz val="10"/>
      <name val="Arial"/>
      <family val="2"/>
    </font>
    <font>
      <sz val="8"/>
      <color indexed="8"/>
      <name val="Arial"/>
      <family val="2"/>
    </font>
    <font>
      <b/>
      <i/>
      <sz val="11"/>
      <name val="Arial"/>
      <family val="2"/>
    </font>
    <font>
      <b/>
      <sz val="10"/>
      <color theme="1"/>
      <name val="Arial Narrow"/>
      <family val="2"/>
    </font>
    <font>
      <sz val="11"/>
      <color indexed="81"/>
      <name val="Segoe UI"/>
      <family val="2"/>
    </font>
    <font>
      <sz val="14"/>
      <name val="Arial"/>
      <family val="2"/>
    </font>
    <font>
      <sz val="11"/>
      <name val="Arial"/>
      <family val="2"/>
    </font>
    <font>
      <sz val="9"/>
      <color indexed="81"/>
      <name val="Segoe UI"/>
      <family val="2"/>
    </font>
    <font>
      <i/>
      <sz val="10"/>
      <color rgb="FF7F7F7F"/>
      <name val="Arial"/>
      <family val="2"/>
    </font>
    <font>
      <sz val="10"/>
      <color indexed="81"/>
      <name val="Arial Narrow"/>
      <family val="2"/>
    </font>
    <font>
      <sz val="11"/>
      <color theme="2" tint="-0.499984740745262"/>
      <name val="Arial Narrow"/>
      <family val="2"/>
    </font>
    <font>
      <sz val="9"/>
      <color theme="1"/>
      <name val="Arial Narrow"/>
      <family val="2"/>
    </font>
    <font>
      <sz val="10"/>
      <color rgb="FF000000"/>
      <name val="Arial"/>
      <family val="2"/>
    </font>
    <font>
      <sz val="10"/>
      <color theme="0" tint="-0.34998626667073579"/>
      <name val="Arial"/>
      <family val="2"/>
    </font>
    <font>
      <b/>
      <sz val="10"/>
      <color theme="0" tint="-0.34998626667073579"/>
      <name val="Arial Narrow"/>
      <family val="2"/>
    </font>
    <font>
      <b/>
      <sz val="9"/>
      <color theme="1"/>
      <name val="Arial Narrow"/>
      <family val="2"/>
    </font>
    <font>
      <b/>
      <sz val="10"/>
      <name val="Arial "/>
    </font>
    <font>
      <b/>
      <sz val="10"/>
      <color rgb="FFFF0000"/>
      <name val="Arial"/>
      <family val="2"/>
    </font>
    <font>
      <sz val="9"/>
      <color indexed="81"/>
      <name val="Arial"/>
      <family val="2"/>
    </font>
    <font>
      <i/>
      <sz val="9"/>
      <color indexed="81"/>
      <name val="Tahoma"/>
      <family val="2"/>
    </font>
    <font>
      <i/>
      <sz val="9"/>
      <color indexed="81"/>
      <name val="Arial"/>
      <family val="2"/>
    </font>
    <font>
      <b/>
      <sz val="10"/>
      <color theme="1"/>
      <name val="Arial Narrow"/>
      <family val="2"/>
      <charset val="186"/>
    </font>
    <font>
      <i/>
      <sz val="10"/>
      <color theme="1"/>
      <name val="Arial"/>
      <family val="2"/>
    </font>
    <font>
      <sz val="10"/>
      <color theme="1"/>
      <name val="Arial Narrow"/>
      <family val="2"/>
    </font>
    <font>
      <i/>
      <sz val="10"/>
      <color theme="1"/>
      <name val="Arial Narrow"/>
      <family val="2"/>
    </font>
    <font>
      <u/>
      <sz val="10"/>
      <color theme="10"/>
      <name val="Arial"/>
      <family val="2"/>
      <charset val="186"/>
    </font>
    <font>
      <b/>
      <sz val="10"/>
      <color rgb="FF000000"/>
      <name val="Arial"/>
      <family val="2"/>
      <charset val="186"/>
    </font>
    <font>
      <sz val="10"/>
      <color rgb="FF000000"/>
      <name val="Arial"/>
      <family val="2"/>
      <charset val="186"/>
    </font>
    <font>
      <sz val="11"/>
      <color rgb="FF000000"/>
      <name val="Arial Narrow"/>
      <family val="2"/>
      <charset val="186"/>
    </font>
    <font>
      <b/>
      <sz val="11"/>
      <color rgb="FF000000"/>
      <name val="Arial Narrow"/>
      <family val="2"/>
      <charset val="186"/>
    </font>
    <font>
      <i/>
      <sz val="11"/>
      <color rgb="FF000000"/>
      <name val="Arial Narrow"/>
      <family val="2"/>
      <charset val="186"/>
    </font>
  </fonts>
  <fills count="1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CFECE"/>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2F8EE"/>
        <bgColor indexed="64"/>
      </patternFill>
    </fill>
    <fill>
      <patternFill patternType="solid">
        <fgColor rgb="FFFFFF00"/>
        <bgColor indexed="64"/>
      </patternFill>
    </fill>
    <fill>
      <patternFill patternType="solid">
        <fgColor rgb="FFF2F8EE"/>
        <bgColor rgb="FF000000"/>
      </patternFill>
    </fill>
  </fills>
  <borders count="35">
    <border>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slantDashDot">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auto="1"/>
      </bottom>
      <diagonal/>
    </border>
    <border>
      <left style="slantDashDot">
        <color indexed="64"/>
      </left>
      <right/>
      <top style="medium">
        <color indexed="64"/>
      </top>
      <bottom style="medium">
        <color indexed="64"/>
      </bottom>
      <diagonal/>
    </border>
  </borders>
  <cellStyleXfs count="52">
    <xf numFmtId="0" fontId="0" fillId="0" borderId="0"/>
    <xf numFmtId="0" fontId="13" fillId="0" borderId="0"/>
    <xf numFmtId="0" fontId="14" fillId="0" borderId="0"/>
    <xf numFmtId="0" fontId="10" fillId="0" borderId="0"/>
    <xf numFmtId="9" fontId="7" fillId="0" borderId="0" applyFont="0" applyFill="0" applyBorder="0" applyAlignment="0" applyProtection="0"/>
    <xf numFmtId="9" fontId="13"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7" fillId="0" borderId="0"/>
    <xf numFmtId="0" fontId="7" fillId="0" borderId="0"/>
    <xf numFmtId="0" fontId="7" fillId="0" borderId="0"/>
    <xf numFmtId="0" fontId="6" fillId="0" borderId="0"/>
    <xf numFmtId="0" fontId="5" fillId="0" borderId="0"/>
    <xf numFmtId="9" fontId="5" fillId="0" borderId="0" applyFont="0" applyFill="0" applyBorder="0" applyAlignment="0" applyProtection="0"/>
    <xf numFmtId="0" fontId="4" fillId="0" borderId="0"/>
    <xf numFmtId="0" fontId="3" fillId="0" borderId="0"/>
    <xf numFmtId="0" fontId="23" fillId="0" borderId="0"/>
    <xf numFmtId="0" fontId="40" fillId="0" borderId="0" applyNumberFormat="0" applyFill="0" applyBorder="0" applyAlignment="0" applyProtection="0"/>
    <xf numFmtId="0" fontId="1" fillId="0" borderId="0"/>
    <xf numFmtId="9" fontId="7"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57" fillId="0" borderId="0" applyNumberFormat="0" applyFill="0" applyBorder="0" applyAlignment="0" applyProtection="0"/>
  </cellStyleXfs>
  <cellXfs count="428">
    <xf numFmtId="0" fontId="0" fillId="0" borderId="0" xfId="0"/>
    <xf numFmtId="0" fontId="37" fillId="0" borderId="0" xfId="42" applyFont="1" applyAlignment="1">
      <alignment vertical="center"/>
    </xf>
    <xf numFmtId="0" fontId="3" fillId="0" borderId="0" xfId="42" applyAlignment="1">
      <alignment vertical="center"/>
    </xf>
    <xf numFmtId="0" fontId="38" fillId="0" borderId="0" xfId="42" applyFont="1" applyAlignment="1">
      <alignment vertical="center"/>
    </xf>
    <xf numFmtId="0" fontId="23" fillId="0" borderId="0" xfId="42" applyFont="1" applyAlignment="1">
      <alignment vertical="center"/>
    </xf>
    <xf numFmtId="0" fontId="37" fillId="0" borderId="0" xfId="42" applyFont="1" applyAlignment="1">
      <alignment horizontal="left" vertical="center"/>
    </xf>
    <xf numFmtId="2" fontId="23" fillId="7" borderId="8" xfId="0" applyNumberFormat="1" applyFont="1" applyFill="1" applyBorder="1" applyAlignment="1">
      <alignment horizontal="left" vertical="center" wrapText="1"/>
    </xf>
    <xf numFmtId="0" fontId="23" fillId="0" borderId="0" xfId="42" applyFont="1" applyAlignment="1">
      <alignment horizontal="left" vertical="center"/>
    </xf>
    <xf numFmtId="4" fontId="0" fillId="0" borderId="0" xfId="0" applyNumberFormat="1"/>
    <xf numFmtId="0" fontId="23" fillId="0" borderId="0" xfId="0" applyFont="1"/>
    <xf numFmtId="10" fontId="0" fillId="0" borderId="0" xfId="0" applyNumberFormat="1" applyAlignment="1">
      <alignment horizontal="left"/>
    </xf>
    <xf numFmtId="0" fontId="0" fillId="0" borderId="0" xfId="0" applyAlignment="1">
      <alignment horizontal="left"/>
    </xf>
    <xf numFmtId="0" fontId="26" fillId="0" borderId="0" xfId="0" applyFont="1"/>
    <xf numFmtId="0" fontId="0" fillId="0" borderId="0" xfId="0" applyAlignment="1">
      <alignment wrapText="1"/>
    </xf>
    <xf numFmtId="4" fontId="0" fillId="0" borderId="0" xfId="0" applyNumberFormat="1" applyAlignment="1">
      <alignment wrapText="1"/>
    </xf>
    <xf numFmtId="0" fontId="0" fillId="0" borderId="0" xfId="0" applyProtection="1">
      <protection locked="0"/>
    </xf>
    <xf numFmtId="0" fontId="23" fillId="0" borderId="8" xfId="37" applyFont="1" applyBorder="1" applyAlignment="1" applyProtection="1">
      <alignment horizontal="left" vertical="top" wrapText="1"/>
      <protection locked="0"/>
    </xf>
    <xf numFmtId="4" fontId="0" fillId="0" borderId="0" xfId="0" applyNumberFormat="1" applyProtection="1">
      <protection locked="0"/>
    </xf>
    <xf numFmtId="4" fontId="9" fillId="0" borderId="0" xfId="0" applyNumberFormat="1" applyFont="1" applyAlignment="1" applyProtection="1">
      <alignment horizontal="center"/>
      <protection locked="0"/>
    </xf>
    <xf numFmtId="0" fontId="9" fillId="0" borderId="0" xfId="0" applyFont="1" applyAlignment="1" applyProtection="1">
      <alignment horizontal="center"/>
      <protection locked="0"/>
    </xf>
    <xf numFmtId="4" fontId="9" fillId="0" borderId="0" xfId="0" applyNumberFormat="1" applyFont="1" applyAlignment="1" applyProtection="1">
      <alignment horizontal="center" wrapText="1"/>
      <protection locked="0"/>
    </xf>
    <xf numFmtId="2" fontId="9" fillId="0" borderId="0" xfId="0" applyNumberFormat="1" applyFont="1" applyAlignment="1" applyProtection="1">
      <alignment horizontal="center" wrapText="1"/>
      <protection locked="0"/>
    </xf>
    <xf numFmtId="4" fontId="9" fillId="0" borderId="0" xfId="0" applyNumberFormat="1" applyFont="1" applyProtection="1">
      <protection locked="0"/>
    </xf>
    <xf numFmtId="0" fontId="9" fillId="0" borderId="0" xfId="0" applyFont="1" applyProtection="1">
      <protection locked="0"/>
    </xf>
    <xf numFmtId="10" fontId="9" fillId="0" borderId="0" xfId="0" applyNumberFormat="1" applyFont="1" applyProtection="1">
      <protection locked="0"/>
    </xf>
    <xf numFmtId="4" fontId="9" fillId="0" borderId="0" xfId="0" applyNumberFormat="1" applyFont="1" applyAlignment="1" applyProtection="1">
      <alignment wrapText="1"/>
      <protection locked="0"/>
    </xf>
    <xf numFmtId="0" fontId="9" fillId="0" borderId="0" xfId="0" applyFont="1" applyAlignment="1" applyProtection="1">
      <alignment wrapText="1"/>
      <protection locked="0"/>
    </xf>
    <xf numFmtId="0" fontId="0" fillId="0" borderId="0" xfId="0" applyAlignment="1" applyProtection="1">
      <alignment wrapText="1"/>
      <protection locked="0"/>
    </xf>
    <xf numFmtId="0" fontId="25" fillId="0" borderId="0" xfId="0" applyFont="1" applyProtection="1">
      <protection locked="0"/>
    </xf>
    <xf numFmtId="0" fontId="25" fillId="0" borderId="0" xfId="0" applyFont="1" applyAlignment="1" applyProtection="1">
      <alignment horizontal="left"/>
      <protection locked="0"/>
    </xf>
    <xf numFmtId="0" fontId="25" fillId="4" borderId="0" xfId="0" applyFont="1" applyFill="1" applyProtection="1">
      <protection locked="0"/>
    </xf>
    <xf numFmtId="0" fontId="38" fillId="0" borderId="0" xfId="0" applyFont="1" applyAlignment="1" applyProtection="1">
      <alignment vertical="center"/>
      <protection locked="0"/>
    </xf>
    <xf numFmtId="0" fontId="25" fillId="0" borderId="0" xfId="0" applyFont="1"/>
    <xf numFmtId="0" fontId="24" fillId="3" borderId="8" xfId="0" applyFont="1" applyFill="1" applyBorder="1" applyAlignment="1">
      <alignment horizontal="center" vertical="center" wrapText="1"/>
    </xf>
    <xf numFmtId="4" fontId="24" fillId="2" borderId="8" xfId="0" applyNumberFormat="1" applyFont="1" applyFill="1" applyBorder="1" applyAlignment="1">
      <alignment horizontal="center" vertical="center"/>
    </xf>
    <xf numFmtId="4" fontId="24" fillId="0" borderId="8" xfId="0" applyNumberFormat="1" applyFont="1" applyBorder="1" applyAlignment="1">
      <alignment horizontal="center" vertical="center" wrapText="1"/>
    </xf>
    <xf numFmtId="0" fontId="42" fillId="0" borderId="0" xfId="0" applyFont="1" applyProtection="1">
      <protection locked="0"/>
    </xf>
    <xf numFmtId="4" fontId="0" fillId="3" borderId="0" xfId="0" applyNumberFormat="1" applyFill="1"/>
    <xf numFmtId="0" fontId="0" fillId="3" borderId="0" xfId="0" applyFill="1"/>
    <xf numFmtId="4" fontId="23" fillId="0" borderId="0" xfId="0" applyNumberFormat="1" applyFont="1"/>
    <xf numFmtId="0" fontId="38" fillId="0" borderId="0" xfId="0" applyFont="1" applyAlignment="1">
      <alignment horizontal="left" vertical="center"/>
    </xf>
    <xf numFmtId="0" fontId="25" fillId="3" borderId="0" xfId="0" applyFont="1" applyFill="1" applyProtection="1">
      <protection locked="0"/>
    </xf>
    <xf numFmtId="0" fontId="25" fillId="3" borderId="0" xfId="0" applyFont="1" applyFill="1" applyAlignment="1" applyProtection="1">
      <alignment horizontal="left"/>
      <protection locked="0"/>
    </xf>
    <xf numFmtId="49" fontId="20" fillId="6" borderId="0" xfId="0" applyNumberFormat="1" applyFont="1" applyFill="1" applyAlignment="1">
      <alignment horizontal="left"/>
    </xf>
    <xf numFmtId="0" fontId="7" fillId="0" borderId="0" xfId="37" applyProtection="1">
      <protection locked="0"/>
    </xf>
    <xf numFmtId="0" fontId="7" fillId="0" borderId="0" xfId="37" applyAlignment="1" applyProtection="1">
      <alignment wrapText="1"/>
      <protection locked="0"/>
    </xf>
    <xf numFmtId="49" fontId="20" fillId="6" borderId="0" xfId="0" applyNumberFormat="1" applyFont="1" applyFill="1" applyAlignment="1" applyProtection="1">
      <alignment horizontal="left"/>
      <protection locked="0"/>
    </xf>
    <xf numFmtId="0" fontId="25" fillId="6" borderId="0" xfId="0" applyFont="1" applyFill="1"/>
    <xf numFmtId="0" fontId="26" fillId="5" borderId="7" xfId="37" applyFont="1" applyFill="1" applyBorder="1" applyAlignment="1" applyProtection="1">
      <alignment horizontal="right" vertical="top" wrapText="1"/>
      <protection locked="0"/>
    </xf>
    <xf numFmtId="0" fontId="24" fillId="5" borderId="14" xfId="0" applyFont="1" applyFill="1" applyBorder="1" applyAlignment="1">
      <alignment horizontal="left" vertical="center" wrapText="1"/>
    </xf>
    <xf numFmtId="4" fontId="24" fillId="5" borderId="14" xfId="0" applyNumberFormat="1" applyFont="1" applyFill="1" applyBorder="1" applyAlignment="1">
      <alignment horizontal="left" vertical="center" wrapText="1"/>
    </xf>
    <xf numFmtId="0" fontId="43" fillId="5" borderId="7" xfId="0" applyFont="1" applyFill="1" applyBorder="1" applyAlignment="1">
      <alignment horizontal="left" vertical="top" wrapText="1"/>
    </xf>
    <xf numFmtId="4" fontId="43" fillId="5" borderId="7" xfId="0" applyNumberFormat="1" applyFont="1" applyFill="1" applyBorder="1" applyAlignment="1">
      <alignment horizontal="left" vertical="top" wrapText="1"/>
    </xf>
    <xf numFmtId="4" fontId="43" fillId="5" borderId="2" xfId="0" applyNumberFormat="1" applyFont="1" applyFill="1" applyBorder="1" applyAlignment="1">
      <alignment horizontal="left" vertical="top" wrapText="1"/>
    </xf>
    <xf numFmtId="4" fontId="43" fillId="5" borderId="5" xfId="0" applyNumberFormat="1" applyFont="1" applyFill="1" applyBorder="1" applyAlignment="1">
      <alignment horizontal="left" vertical="top" wrapText="1"/>
    </xf>
    <xf numFmtId="2" fontId="12" fillId="7" borderId="8" xfId="0" applyNumberFormat="1" applyFont="1" applyFill="1" applyBorder="1" applyAlignment="1">
      <alignment horizontal="center" vertical="center" wrapText="1"/>
    </xf>
    <xf numFmtId="2" fontId="12" fillId="5" borderId="8" xfId="0" applyNumberFormat="1" applyFont="1" applyFill="1" applyBorder="1" applyAlignment="1">
      <alignment horizontal="center" vertical="center" wrapText="1"/>
    </xf>
    <xf numFmtId="4" fontId="18" fillId="0" borderId="8" xfId="0" applyNumberFormat="1" applyFont="1" applyBorder="1"/>
    <xf numFmtId="10" fontId="18" fillId="0" borderId="8" xfId="4" applyNumberFormat="1" applyFont="1" applyBorder="1"/>
    <xf numFmtId="4" fontId="40" fillId="8" borderId="8" xfId="44" applyNumberFormat="1" applyFill="1" applyBorder="1" applyAlignment="1">
      <alignment horizontal="right" wrapText="1"/>
    </xf>
    <xf numFmtId="10" fontId="21" fillId="0" borderId="8" xfId="4" applyNumberFormat="1" applyFont="1" applyBorder="1"/>
    <xf numFmtId="0" fontId="23" fillId="0" borderId="11" xfId="0" applyFont="1" applyBorder="1" applyAlignment="1">
      <alignment horizontal="left" wrapText="1"/>
    </xf>
    <xf numFmtId="0" fontId="23" fillId="0" borderId="4" xfId="0" applyFont="1" applyBorder="1" applyAlignment="1">
      <alignment horizontal="left" wrapText="1"/>
    </xf>
    <xf numFmtId="0" fontId="23" fillId="0" borderId="0" xfId="0" applyFont="1" applyAlignment="1">
      <alignment horizontal="left"/>
    </xf>
    <xf numFmtId="0" fontId="0" fillId="0" borderId="6" xfId="0" applyBorder="1" applyAlignment="1">
      <alignment horizontal="left"/>
    </xf>
    <xf numFmtId="4" fontId="23" fillId="0" borderId="10" xfId="0" applyNumberFormat="1" applyFont="1" applyBorder="1"/>
    <xf numFmtId="0" fontId="23" fillId="0" borderId="13" xfId="0" applyFont="1" applyBorder="1" applyAlignment="1">
      <alignment horizontal="center" vertical="center" wrapText="1"/>
    </xf>
    <xf numFmtId="4" fontId="23" fillId="0" borderId="9" xfId="0" applyNumberFormat="1" applyFont="1" applyBorder="1" applyAlignment="1">
      <alignment horizontal="center" wrapText="1"/>
    </xf>
    <xf numFmtId="0" fontId="23" fillId="0" borderId="10" xfId="0" applyFont="1" applyBorder="1"/>
    <xf numFmtId="0" fontId="26" fillId="3" borderId="10" xfId="0" applyFont="1" applyFill="1" applyBorder="1"/>
    <xf numFmtId="0" fontId="26" fillId="3" borderId="13" xfId="0" applyFont="1" applyFill="1" applyBorder="1" applyAlignment="1">
      <alignment horizontal="center" vertical="center" wrapText="1"/>
    </xf>
    <xf numFmtId="4" fontId="26" fillId="3" borderId="9" xfId="0" applyNumberFormat="1" applyFont="1" applyFill="1" applyBorder="1" applyAlignment="1">
      <alignment horizontal="center" wrapText="1"/>
    </xf>
    <xf numFmtId="4" fontId="23" fillId="3" borderId="9" xfId="0" applyNumberFormat="1" applyFont="1" applyFill="1" applyBorder="1" applyAlignment="1">
      <alignment horizontal="center" wrapText="1"/>
    </xf>
    <xf numFmtId="0" fontId="23" fillId="3" borderId="10" xfId="0" applyFont="1" applyFill="1" applyBorder="1"/>
    <xf numFmtId="0" fontId="23" fillId="0" borderId="0" xfId="0" applyFont="1" applyAlignment="1">
      <alignment wrapText="1"/>
    </xf>
    <xf numFmtId="0" fontId="23" fillId="0" borderId="0" xfId="0" applyFont="1" applyAlignment="1">
      <alignment horizontal="left" wrapText="1"/>
    </xf>
    <xf numFmtId="4" fontId="23" fillId="0" borderId="0" xfId="0" applyNumberFormat="1" applyFont="1" applyAlignment="1">
      <alignment horizontal="left"/>
    </xf>
    <xf numFmtId="0" fontId="23" fillId="0" borderId="11" xfId="0" applyFont="1" applyBorder="1"/>
    <xf numFmtId="0" fontId="23" fillId="0" borderId="10" xfId="0" applyFont="1" applyBorder="1" applyAlignment="1">
      <alignment vertical="center"/>
    </xf>
    <xf numFmtId="0" fontId="28" fillId="2" borderId="10" xfId="0" applyFont="1" applyFill="1" applyBorder="1"/>
    <xf numFmtId="0" fontId="28" fillId="2" borderId="13" xfId="0" applyFont="1" applyFill="1" applyBorder="1"/>
    <xf numFmtId="0" fontId="28" fillId="2" borderId="9" xfId="0" applyFont="1" applyFill="1" applyBorder="1"/>
    <xf numFmtId="0" fontId="23" fillId="0" borderId="1" xfId="0" applyFont="1" applyBorder="1" applyAlignment="1">
      <alignment horizontal="left" wrapText="1"/>
    </xf>
    <xf numFmtId="0" fontId="23" fillId="0" borderId="12" xfId="0" applyFont="1" applyBorder="1" applyAlignment="1">
      <alignment horizontal="left" wrapText="1"/>
    </xf>
    <xf numFmtId="14" fontId="23" fillId="3" borderId="13" xfId="0" applyNumberFormat="1" applyFont="1" applyFill="1" applyBorder="1" applyAlignment="1">
      <alignment horizontal="left"/>
    </xf>
    <xf numFmtId="14" fontId="26" fillId="3" borderId="13" xfId="0" applyNumberFormat="1" applyFont="1" applyFill="1" applyBorder="1" applyAlignment="1">
      <alignment horizontal="left"/>
    </xf>
    <xf numFmtId="0" fontId="26" fillId="3" borderId="10" xfId="0" applyFont="1" applyFill="1" applyBorder="1" applyAlignment="1">
      <alignment horizontal="left"/>
    </xf>
    <xf numFmtId="0" fontId="23" fillId="3" borderId="10" xfId="0" applyFont="1" applyFill="1" applyBorder="1" applyAlignment="1">
      <alignment horizontal="left"/>
    </xf>
    <xf numFmtId="0" fontId="23" fillId="3" borderId="14" xfId="0" applyFont="1" applyFill="1" applyBorder="1" applyAlignment="1">
      <alignment horizontal="left" vertical="center" wrapText="1"/>
    </xf>
    <xf numFmtId="0" fontId="23" fillId="3" borderId="8" xfId="0" applyFont="1" applyFill="1" applyBorder="1" applyAlignment="1">
      <alignment horizontal="left" wrapText="1"/>
    </xf>
    <xf numFmtId="0" fontId="23" fillId="3" borderId="14" xfId="0" applyFont="1" applyFill="1" applyBorder="1" applyAlignment="1">
      <alignment horizontal="left" wrapText="1"/>
    </xf>
    <xf numFmtId="0" fontId="23" fillId="3" borderId="8" xfId="0" applyFont="1" applyFill="1" applyBorder="1"/>
    <xf numFmtId="0" fontId="26" fillId="3" borderId="14" xfId="0" applyFont="1" applyFill="1" applyBorder="1" applyAlignment="1">
      <alignment horizontal="left" wrapText="1"/>
    </xf>
    <xf numFmtId="0" fontId="23" fillId="3" borderId="13" xfId="0" applyFont="1" applyFill="1" applyBorder="1" applyAlignment="1">
      <alignment horizontal="left" vertical="center" wrapText="1"/>
    </xf>
    <xf numFmtId="3" fontId="23" fillId="3" borderId="13" xfId="0" applyNumberFormat="1" applyFont="1" applyFill="1" applyBorder="1" applyAlignment="1">
      <alignment horizontal="left" wrapText="1"/>
    </xf>
    <xf numFmtId="4" fontId="0" fillId="3" borderId="9" xfId="0" applyNumberFormat="1" applyFill="1" applyBorder="1"/>
    <xf numFmtId="0" fontId="23" fillId="3" borderId="10" xfId="0" applyFont="1" applyFill="1" applyBorder="1" applyAlignment="1">
      <alignment horizontal="left" wrapText="1"/>
    </xf>
    <xf numFmtId="2" fontId="12" fillId="7" borderId="10" xfId="0" applyNumberFormat="1" applyFont="1" applyFill="1" applyBorder="1" applyAlignment="1">
      <alignment horizontal="center" vertical="center" wrapText="1"/>
    </xf>
    <xf numFmtId="2" fontId="12" fillId="7" borderId="13" xfId="0" applyNumberFormat="1" applyFont="1" applyFill="1" applyBorder="1" applyAlignment="1">
      <alignment horizontal="left" vertical="center" wrapText="1"/>
    </xf>
    <xf numFmtId="2" fontId="12" fillId="9" borderId="13" xfId="0" applyNumberFormat="1" applyFont="1" applyFill="1" applyBorder="1" applyAlignment="1">
      <alignment horizontal="center" vertical="center" wrapText="1"/>
    </xf>
    <xf numFmtId="0" fontId="30" fillId="10" borderId="15" xfId="0" applyFont="1" applyFill="1" applyBorder="1" applyProtection="1">
      <protection locked="0"/>
    </xf>
    <xf numFmtId="0" fontId="30" fillId="10" borderId="0" xfId="0" applyFont="1" applyFill="1" applyProtection="1">
      <protection locked="0"/>
    </xf>
    <xf numFmtId="0" fontId="30" fillId="11" borderId="0" xfId="0" applyFont="1" applyFill="1" applyProtection="1">
      <protection locked="0"/>
    </xf>
    <xf numFmtId="4" fontId="24" fillId="10" borderId="16" xfId="0" applyNumberFormat="1" applyFont="1" applyFill="1" applyBorder="1" applyAlignment="1">
      <alignment horizontal="left" vertical="center" wrapText="1"/>
    </xf>
    <xf numFmtId="4" fontId="24" fillId="10" borderId="14" xfId="0" applyNumberFormat="1" applyFont="1" applyFill="1" applyBorder="1" applyAlignment="1">
      <alignment horizontal="left" vertical="center" wrapText="1"/>
    </xf>
    <xf numFmtId="4" fontId="43" fillId="10" borderId="17" xfId="0" applyNumberFormat="1" applyFont="1" applyFill="1" applyBorder="1" applyAlignment="1">
      <alignment horizontal="left" vertical="top" wrapText="1"/>
    </xf>
    <xf numFmtId="0" fontId="25" fillId="0" borderId="18" xfId="0" applyFont="1" applyBorder="1" applyAlignment="1" applyProtection="1">
      <alignment wrapText="1"/>
      <protection locked="0"/>
    </xf>
    <xf numFmtId="0" fontId="25" fillId="0" borderId="8" xfId="0" applyFont="1" applyBorder="1" applyAlignment="1" applyProtection="1">
      <alignment wrapText="1"/>
      <protection locked="0"/>
    </xf>
    <xf numFmtId="4" fontId="43" fillId="10" borderId="7" xfId="0" applyNumberFormat="1" applyFont="1" applyFill="1" applyBorder="1" applyAlignment="1">
      <alignment horizontal="left" vertical="top" wrapText="1"/>
    </xf>
    <xf numFmtId="4" fontId="47" fillId="5" borderId="14" xfId="0" applyNumberFormat="1" applyFont="1" applyFill="1" applyBorder="1" applyAlignment="1">
      <alignment horizontal="left" vertical="center" wrapText="1"/>
    </xf>
    <xf numFmtId="2" fontId="23" fillId="0" borderId="13" xfId="0" applyNumberFormat="1" applyFont="1" applyBorder="1" applyAlignment="1">
      <alignment horizontal="center" vertical="center" wrapText="1"/>
    </xf>
    <xf numFmtId="0" fontId="23" fillId="0" borderId="10" xfId="0" applyFont="1" applyBorder="1" applyAlignment="1" applyProtection="1">
      <alignment horizontal="left" wrapText="1"/>
      <protection locked="0"/>
    </xf>
    <xf numFmtId="0" fontId="23" fillId="0" borderId="4" xfId="0" applyFont="1" applyBorder="1" applyAlignment="1" applyProtection="1">
      <alignment horizontal="left" wrapText="1"/>
      <protection locked="0"/>
    </xf>
    <xf numFmtId="0" fontId="23" fillId="0" borderId="11" xfId="0" applyFont="1" applyBorder="1" applyAlignment="1" applyProtection="1">
      <alignment horizontal="left" wrapText="1"/>
      <protection locked="0"/>
    </xf>
    <xf numFmtId="0" fontId="23" fillId="0" borderId="11" xfId="0" applyFont="1" applyBorder="1" applyProtection="1">
      <protection locked="0"/>
    </xf>
    <xf numFmtId="0" fontId="23" fillId="0" borderId="10" xfId="0" applyFont="1" applyBorder="1" applyAlignment="1" applyProtection="1">
      <alignment vertical="center"/>
      <protection locked="0"/>
    </xf>
    <xf numFmtId="0" fontId="23" fillId="0" borderId="13" xfId="0" applyFont="1" applyBorder="1" applyAlignment="1" applyProtection="1">
      <alignment horizontal="left"/>
      <protection locked="0"/>
    </xf>
    <xf numFmtId="0" fontId="23" fillId="0" borderId="9" xfId="0" applyFont="1" applyBorder="1" applyAlignment="1" applyProtection="1">
      <alignment horizontal="left"/>
      <protection locked="0"/>
    </xf>
    <xf numFmtId="0" fontId="26" fillId="0" borderId="0" xfId="0" applyFont="1" applyProtection="1">
      <protection locked="0"/>
    </xf>
    <xf numFmtId="0" fontId="26" fillId="0" borderId="6" xfId="0" applyFont="1" applyBorder="1" applyProtection="1">
      <protection locked="0"/>
    </xf>
    <xf numFmtId="0" fontId="26" fillId="0" borderId="0" xfId="0" applyFont="1" applyAlignment="1" applyProtection="1">
      <alignment horizontal="center"/>
      <protection locked="0"/>
    </xf>
    <xf numFmtId="0" fontId="26" fillId="0" borderId="6" xfId="0" applyFont="1" applyBorder="1" applyAlignment="1" applyProtection="1">
      <alignment horizontal="center"/>
      <protection locked="0"/>
    </xf>
    <xf numFmtId="0" fontId="26" fillId="0" borderId="0" xfId="0" applyFont="1" applyAlignment="1" applyProtection="1">
      <alignment horizontal="left"/>
      <protection locked="0"/>
    </xf>
    <xf numFmtId="4" fontId="26" fillId="0" borderId="0" xfId="0" applyNumberFormat="1" applyFont="1" applyAlignment="1" applyProtection="1">
      <alignment horizontal="center"/>
      <protection locked="0"/>
    </xf>
    <xf numFmtId="4" fontId="26" fillId="0" borderId="6" xfId="0" applyNumberFormat="1" applyFont="1" applyBorder="1" applyAlignment="1" applyProtection="1">
      <alignment horizontal="center"/>
      <protection locked="0"/>
    </xf>
    <xf numFmtId="0" fontId="26" fillId="3" borderId="11" xfId="0" applyFont="1" applyFill="1" applyBorder="1" applyAlignment="1">
      <alignment horizontal="left" wrapText="1"/>
    </xf>
    <xf numFmtId="0" fontId="23" fillId="3" borderId="9" xfId="0" applyFont="1" applyFill="1" applyBorder="1" applyAlignment="1">
      <alignment horizontal="left"/>
    </xf>
    <xf numFmtId="0" fontId="25" fillId="0" borderId="8" xfId="0" applyFont="1" applyBorder="1"/>
    <xf numFmtId="4" fontId="25" fillId="0" borderId="8" xfId="0" applyNumberFormat="1" applyFont="1" applyBorder="1"/>
    <xf numFmtId="2" fontId="12" fillId="5" borderId="10" xfId="0" applyNumberFormat="1" applyFont="1" applyFill="1" applyBorder="1" applyAlignment="1">
      <alignment horizontal="center" vertical="center" wrapText="1"/>
    </xf>
    <xf numFmtId="4" fontId="18" fillId="0" borderId="10" xfId="0" applyNumberFormat="1" applyFont="1" applyBorder="1"/>
    <xf numFmtId="4" fontId="21" fillId="0" borderId="10" xfId="0" applyNumberFormat="1" applyFont="1" applyBorder="1"/>
    <xf numFmtId="2" fontId="12" fillId="9" borderId="19" xfId="0" applyNumberFormat="1" applyFont="1" applyFill="1" applyBorder="1" applyAlignment="1">
      <alignment horizontal="center" vertical="center" wrapText="1"/>
    </xf>
    <xf numFmtId="0" fontId="12" fillId="5" borderId="18" xfId="0" applyFont="1" applyFill="1" applyBorder="1" applyAlignment="1">
      <alignment horizontal="center" vertical="center" wrapText="1"/>
    </xf>
    <xf numFmtId="2" fontId="12" fillId="5" borderId="22" xfId="0" applyNumberFormat="1" applyFont="1" applyFill="1" applyBorder="1" applyAlignment="1">
      <alignment horizontal="center" vertical="center" wrapText="1"/>
    </xf>
    <xf numFmtId="0" fontId="12" fillId="9" borderId="20" xfId="0" applyFont="1" applyFill="1" applyBorder="1" applyAlignment="1">
      <alignment horizontal="center" vertical="center" wrapText="1"/>
    </xf>
    <xf numFmtId="2" fontId="12" fillId="9" borderId="21" xfId="0" applyNumberFormat="1" applyFont="1" applyFill="1" applyBorder="1" applyAlignment="1">
      <alignment horizontal="center" vertical="center" wrapText="1"/>
    </xf>
    <xf numFmtId="4" fontId="18" fillId="0" borderId="18" xfId="0" applyNumberFormat="1" applyFont="1" applyBorder="1"/>
    <xf numFmtId="4" fontId="18" fillId="0" borderId="22" xfId="0" applyNumberFormat="1" applyFont="1" applyBorder="1"/>
    <xf numFmtId="4" fontId="21" fillId="0" borderId="18" xfId="0" applyNumberFormat="1" applyFont="1" applyBorder="1"/>
    <xf numFmtId="4" fontId="40" fillId="8" borderId="22" xfId="44" applyNumberFormat="1" applyFill="1" applyBorder="1" applyAlignment="1">
      <alignment horizontal="right" wrapText="1"/>
    </xf>
    <xf numFmtId="2" fontId="12" fillId="7" borderId="18" xfId="0" applyNumberFormat="1" applyFont="1" applyFill="1" applyBorder="1" applyAlignment="1">
      <alignment horizontal="center" vertical="center" wrapText="1"/>
    </xf>
    <xf numFmtId="2" fontId="12" fillId="7" borderId="20" xfId="0" applyNumberFormat="1" applyFont="1" applyFill="1" applyBorder="1" applyAlignment="1">
      <alignment horizontal="center" vertical="center" wrapText="1"/>
    </xf>
    <xf numFmtId="4" fontId="18" fillId="0" borderId="27" xfId="0" applyNumberFormat="1" applyFont="1" applyBorder="1"/>
    <xf numFmtId="4" fontId="18" fillId="0" borderId="28" xfId="0" applyNumberFormat="1" applyFont="1" applyBorder="1"/>
    <xf numFmtId="4" fontId="18" fillId="0" borderId="29" xfId="0" applyNumberFormat="1" applyFont="1" applyBorder="1"/>
    <xf numFmtId="10" fontId="18" fillId="0" borderId="28" xfId="4" applyNumberFormat="1" applyFont="1" applyBorder="1"/>
    <xf numFmtId="10" fontId="18" fillId="0" borderId="30" xfId="4" applyNumberFormat="1" applyFont="1" applyBorder="1"/>
    <xf numFmtId="4" fontId="18" fillId="0" borderId="31" xfId="0" applyNumberFormat="1" applyFont="1" applyBorder="1"/>
    <xf numFmtId="4" fontId="18" fillId="0" borderId="32" xfId="0" applyNumberFormat="1" applyFont="1" applyBorder="1"/>
    <xf numFmtId="164" fontId="45" fillId="7" borderId="33" xfId="0" applyNumberFormat="1" applyFont="1" applyFill="1" applyBorder="1" applyAlignment="1">
      <alignment horizontal="center" vertical="center" wrapText="1"/>
    </xf>
    <xf numFmtId="164" fontId="45" fillId="7" borderId="2" xfId="0" applyNumberFormat="1" applyFont="1" applyFill="1" applyBorder="1" applyAlignment="1">
      <alignment horizontal="center" vertical="center" wrapText="1"/>
    </xf>
    <xf numFmtId="10" fontId="40" fillId="8" borderId="10" xfId="44" applyNumberFormat="1" applyFill="1" applyBorder="1" applyAlignment="1">
      <alignment horizontal="right" wrapText="1"/>
    </xf>
    <xf numFmtId="10" fontId="18" fillId="0" borderId="29" xfId="0" applyNumberFormat="1" applyFont="1" applyBorder="1"/>
    <xf numFmtId="0" fontId="0" fillId="7" borderId="13" xfId="0" applyFill="1" applyBorder="1" applyAlignment="1">
      <alignment horizontal="center" vertical="center" wrapText="1"/>
    </xf>
    <xf numFmtId="0" fontId="0" fillId="6" borderId="0" xfId="0" applyFill="1"/>
    <xf numFmtId="0" fontId="26" fillId="6" borderId="0" xfId="0" applyFont="1" applyFill="1" applyAlignment="1">
      <alignment horizontal="right" wrapText="1"/>
    </xf>
    <xf numFmtId="10" fontId="23" fillId="3" borderId="12" xfId="0" applyNumberFormat="1" applyFont="1" applyFill="1" applyBorder="1" applyAlignment="1">
      <alignment horizontal="left"/>
    </xf>
    <xf numFmtId="49" fontId="22" fillId="3" borderId="15" xfId="0" applyNumberFormat="1" applyFont="1" applyFill="1" applyBorder="1" applyAlignment="1" applyProtection="1">
      <alignment horizontal="left" vertical="top"/>
      <protection locked="0"/>
    </xf>
    <xf numFmtId="49" fontId="22" fillId="3" borderId="0" xfId="0" applyNumberFormat="1" applyFont="1" applyFill="1" applyAlignment="1" applyProtection="1">
      <alignment horizontal="left" vertical="top"/>
      <protection locked="0"/>
    </xf>
    <xf numFmtId="49" fontId="0" fillId="0" borderId="0" xfId="0" applyNumberFormat="1"/>
    <xf numFmtId="49" fontId="23" fillId="0" borderId="0" xfId="0" applyNumberFormat="1" applyFont="1"/>
    <xf numFmtId="49" fontId="22" fillId="0" borderId="3" xfId="0" applyNumberFormat="1" applyFont="1" applyBorder="1" applyAlignment="1" applyProtection="1">
      <alignment horizontal="left" vertical="top"/>
      <protection locked="0"/>
    </xf>
    <xf numFmtId="49" fontId="21" fillId="0" borderId="18" xfId="0" applyNumberFormat="1" applyFont="1" applyBorder="1"/>
    <xf numFmtId="49" fontId="11" fillId="0" borderId="3" xfId="0" applyNumberFormat="1" applyFont="1" applyBorder="1" applyProtection="1">
      <protection locked="0"/>
    </xf>
    <xf numFmtId="2" fontId="48" fillId="12" borderId="8" xfId="0" applyNumberFormat="1" applyFont="1" applyFill="1" applyBorder="1" applyAlignment="1" applyProtection="1">
      <alignment horizontal="center" vertical="center" wrapText="1"/>
      <protection locked="0"/>
    </xf>
    <xf numFmtId="0" fontId="23" fillId="12" borderId="10" xfId="0" applyFont="1" applyFill="1" applyBorder="1" applyAlignment="1" applyProtection="1">
      <alignment horizontal="left"/>
      <protection locked="0"/>
    </xf>
    <xf numFmtId="0" fontId="18" fillId="12" borderId="18" xfId="0" applyFont="1" applyFill="1" applyBorder="1" applyAlignment="1" applyProtection="1">
      <alignment vertical="top" wrapText="1"/>
      <protection locked="0"/>
    </xf>
    <xf numFmtId="0" fontId="18" fillId="12" borderId="8" xfId="0" applyFont="1" applyFill="1" applyBorder="1" applyAlignment="1" applyProtection="1">
      <alignment vertical="top" wrapText="1"/>
      <protection locked="0"/>
    </xf>
    <xf numFmtId="0" fontId="21" fillId="12" borderId="18" xfId="0" applyFont="1" applyFill="1" applyBorder="1" applyAlignment="1" applyProtection="1">
      <alignment vertical="top" wrapText="1"/>
      <protection locked="0"/>
    </xf>
    <xf numFmtId="0" fontId="21" fillId="12" borderId="8" xfId="0" applyFont="1" applyFill="1" applyBorder="1" applyAlignment="1" applyProtection="1">
      <alignment vertical="top" wrapText="1"/>
      <protection locked="0"/>
    </xf>
    <xf numFmtId="4" fontId="21" fillId="12" borderId="8" xfId="0" applyNumberFormat="1" applyFont="1" applyFill="1" applyBorder="1" applyProtection="1">
      <protection locked="0"/>
    </xf>
    <xf numFmtId="10" fontId="18" fillId="12" borderId="10" xfId="0" applyNumberFormat="1" applyFont="1" applyFill="1" applyBorder="1" applyProtection="1">
      <protection locked="0"/>
    </xf>
    <xf numFmtId="0" fontId="25" fillId="12" borderId="8" xfId="0" applyFont="1" applyFill="1" applyBorder="1" applyProtection="1">
      <protection locked="0"/>
    </xf>
    <xf numFmtId="165" fontId="25" fillId="12" borderId="8" xfId="0" applyNumberFormat="1" applyFont="1" applyFill="1" applyBorder="1" applyProtection="1">
      <protection locked="0"/>
    </xf>
    <xf numFmtId="49" fontId="49" fillId="6" borderId="15" xfId="0" applyNumberFormat="1" applyFont="1" applyFill="1" applyBorder="1" applyAlignment="1" applyProtection="1">
      <alignment horizontal="left"/>
      <protection locked="0"/>
    </xf>
    <xf numFmtId="2" fontId="23" fillId="0" borderId="8" xfId="0" applyNumberFormat="1" applyFont="1" applyBorder="1" applyAlignment="1">
      <alignment horizontal="left" vertical="center" wrapText="1"/>
    </xf>
    <xf numFmtId="2" fontId="23" fillId="12" borderId="8" xfId="0" applyNumberFormat="1" applyFont="1" applyFill="1" applyBorder="1" applyAlignment="1" applyProtection="1">
      <alignment horizontal="left" vertical="center" wrapText="1"/>
      <protection locked="0"/>
    </xf>
    <xf numFmtId="2" fontId="23" fillId="12" borderId="8" xfId="0" applyNumberFormat="1" applyFont="1" applyFill="1" applyBorder="1" applyAlignment="1">
      <alignment horizontal="left" vertical="center" wrapText="1"/>
    </xf>
    <xf numFmtId="0" fontId="35" fillId="5" borderId="8" xfId="0" applyFont="1" applyFill="1" applyBorder="1" applyAlignment="1">
      <alignment horizontal="left" vertical="center" wrapText="1"/>
    </xf>
    <xf numFmtId="4" fontId="35" fillId="5" borderId="8" xfId="0" applyNumberFormat="1" applyFont="1" applyFill="1" applyBorder="1" applyAlignment="1">
      <alignment horizontal="left" vertical="center" wrapText="1"/>
    </xf>
    <xf numFmtId="0" fontId="35" fillId="5" borderId="8" xfId="43" applyFont="1" applyFill="1" applyBorder="1" applyAlignment="1">
      <alignment horizontal="left" vertical="center" wrapText="1"/>
    </xf>
    <xf numFmtId="166" fontId="12" fillId="12" borderId="2" xfId="0" applyNumberFormat="1" applyFont="1" applyFill="1" applyBorder="1" applyAlignment="1" applyProtection="1">
      <alignment horizontal="center" vertical="center" wrapText="1"/>
      <protection locked="0"/>
    </xf>
    <xf numFmtId="4" fontId="23" fillId="0" borderId="8" xfId="0" applyNumberFormat="1" applyFont="1" applyBorder="1" applyAlignment="1">
      <alignment horizontal="left" vertical="center" wrapText="1"/>
    </xf>
    <xf numFmtId="4" fontId="18" fillId="0" borderId="0" xfId="0" applyNumberFormat="1" applyFont="1"/>
    <xf numFmtId="10" fontId="18" fillId="0" borderId="0" xfId="0" applyNumberFormat="1" applyFont="1"/>
    <xf numFmtId="4" fontId="46" fillId="0" borderId="0" xfId="0" applyNumberFormat="1" applyFont="1"/>
    <xf numFmtId="10" fontId="18" fillId="0" borderId="0" xfId="4" applyNumberFormat="1" applyFont="1" applyBorder="1"/>
    <xf numFmtId="10" fontId="23" fillId="0" borderId="12" xfId="0" applyNumberFormat="1" applyFont="1" applyBorder="1" applyAlignment="1">
      <alignment horizontal="left"/>
    </xf>
    <xf numFmtId="2" fontId="12" fillId="5" borderId="19" xfId="0" applyNumberFormat="1" applyFont="1" applyFill="1" applyBorder="1" applyAlignment="1">
      <alignment horizontal="center" vertical="center" wrapText="1"/>
    </xf>
    <xf numFmtId="4" fontId="18" fillId="0" borderId="20" xfId="0" applyNumberFormat="1" applyFont="1" applyBorder="1"/>
    <xf numFmtId="4" fontId="40" fillId="8" borderId="19" xfId="44" applyNumberFormat="1" applyFill="1" applyBorder="1" applyAlignment="1">
      <alignment horizontal="right" wrapText="1"/>
    </xf>
    <xf numFmtId="4" fontId="18" fillId="0" borderId="34" xfId="0" applyNumberFormat="1" applyFont="1" applyBorder="1"/>
    <xf numFmtId="2" fontId="12" fillId="9" borderId="10" xfId="0" applyNumberFormat="1" applyFont="1" applyFill="1" applyBorder="1" applyAlignment="1">
      <alignment horizontal="center" vertical="center" wrapText="1"/>
    </xf>
    <xf numFmtId="4" fontId="23" fillId="0" borderId="13" xfId="0" applyNumberFormat="1" applyFont="1" applyBorder="1"/>
    <xf numFmtId="10" fontId="23" fillId="0" borderId="9" xfId="0" applyNumberFormat="1" applyFont="1" applyBorder="1" applyAlignment="1">
      <alignment horizontal="left"/>
    </xf>
    <xf numFmtId="3" fontId="23" fillId="0" borderId="13" xfId="0" applyNumberFormat="1" applyFont="1" applyBorder="1" applyAlignment="1">
      <alignment horizontal="left" wrapText="1"/>
    </xf>
    <xf numFmtId="4" fontId="31" fillId="0" borderId="11" xfId="0" applyNumberFormat="1" applyFont="1" applyBorder="1"/>
    <xf numFmtId="4" fontId="49" fillId="6" borderId="0" xfId="0" applyNumberFormat="1" applyFont="1" applyFill="1" applyAlignment="1" applyProtection="1">
      <alignment vertical="top"/>
      <protection hidden="1"/>
    </xf>
    <xf numFmtId="2" fontId="35" fillId="5" borderId="18" xfId="0" applyNumberFormat="1" applyFont="1" applyFill="1" applyBorder="1" applyAlignment="1">
      <alignment horizontal="center" vertical="center" wrapText="1"/>
    </xf>
    <xf numFmtId="2" fontId="35" fillId="5" borderId="9" xfId="0" applyNumberFormat="1" applyFont="1" applyFill="1" applyBorder="1" applyAlignment="1">
      <alignment horizontal="center" vertical="center" wrapText="1"/>
    </xf>
    <xf numFmtId="0" fontId="35" fillId="5" borderId="9" xfId="0" applyFont="1" applyFill="1" applyBorder="1" applyAlignment="1">
      <alignment horizontal="center" vertical="center" wrapText="1"/>
    </xf>
    <xf numFmtId="2" fontId="53" fillId="5" borderId="8" xfId="0" applyNumberFormat="1" applyFont="1" applyFill="1" applyBorder="1" applyAlignment="1">
      <alignment horizontal="center" vertical="center" wrapText="1"/>
    </xf>
    <xf numFmtId="2" fontId="53" fillId="5" borderId="9" xfId="0" applyNumberFormat="1" applyFont="1" applyFill="1" applyBorder="1" applyAlignment="1">
      <alignment horizontal="center" vertical="center" wrapText="1"/>
    </xf>
    <xf numFmtId="0" fontId="53" fillId="5" borderId="9" xfId="0" applyFont="1" applyFill="1" applyBorder="1" applyAlignment="1">
      <alignment horizontal="center" vertical="center" wrapText="1"/>
    </xf>
    <xf numFmtId="2" fontId="35" fillId="5" borderId="8" xfId="0" applyNumberFormat="1" applyFont="1" applyFill="1" applyBorder="1" applyAlignment="1">
      <alignment horizontal="center" vertical="center" wrapText="1"/>
    </xf>
    <xf numFmtId="2" fontId="35" fillId="5" borderId="3" xfId="0" applyNumberFormat="1" applyFont="1" applyFill="1" applyBorder="1" applyAlignment="1">
      <alignment horizontal="center" vertical="center" wrapText="1"/>
    </xf>
    <xf numFmtId="2" fontId="55" fillId="5" borderId="3" xfId="0" applyNumberFormat="1" applyFont="1" applyFill="1" applyBorder="1" applyAlignment="1">
      <alignment horizontal="center" vertical="center" wrapText="1"/>
    </xf>
    <xf numFmtId="166" fontId="53" fillId="12" borderId="8" xfId="0" applyNumberFormat="1" applyFont="1" applyFill="1" applyBorder="1" applyAlignment="1" applyProtection="1">
      <alignment horizontal="center" vertical="center" wrapText="1"/>
      <protection locked="0"/>
    </xf>
    <xf numFmtId="2" fontId="53" fillId="5" borderId="3" xfId="0" applyNumberFormat="1" applyFont="1" applyFill="1" applyBorder="1" applyAlignment="1">
      <alignment horizontal="center" vertical="center" wrapText="1"/>
    </xf>
    <xf numFmtId="2" fontId="2" fillId="5" borderId="3" xfId="0" applyNumberFormat="1" applyFont="1" applyFill="1" applyBorder="1" applyAlignment="1">
      <alignment horizontal="center" vertical="center" wrapText="1"/>
    </xf>
    <xf numFmtId="2" fontId="2" fillId="5" borderId="5" xfId="0" applyNumberFormat="1" applyFont="1" applyFill="1" applyBorder="1" applyAlignment="1">
      <alignment horizontal="center" vertical="center" wrapText="1"/>
    </xf>
    <xf numFmtId="4" fontId="35" fillId="0" borderId="8" xfId="0" applyNumberFormat="1" applyFont="1" applyBorder="1"/>
    <xf numFmtId="4" fontId="35" fillId="0" borderId="9" xfId="0" applyNumberFormat="1" applyFont="1" applyBorder="1"/>
    <xf numFmtId="4" fontId="55" fillId="12" borderId="8" xfId="0" applyNumberFormat="1" applyFont="1" applyFill="1" applyBorder="1" applyProtection="1">
      <protection locked="0"/>
    </xf>
    <xf numFmtId="4" fontId="56" fillId="8" borderId="8" xfId="44" applyNumberFormat="1" applyFont="1" applyFill="1" applyBorder="1" applyAlignment="1">
      <alignment horizontal="right" wrapText="1"/>
    </xf>
    <xf numFmtId="4" fontId="54" fillId="8" borderId="8" xfId="44" applyNumberFormat="1" applyFont="1" applyFill="1" applyBorder="1" applyAlignment="1">
      <alignment horizontal="right" wrapText="1"/>
    </xf>
    <xf numFmtId="4" fontId="35" fillId="0" borderId="27" xfId="0" applyNumberFormat="1" applyFont="1" applyBorder="1"/>
    <xf numFmtId="4" fontId="35" fillId="0" borderId="28" xfId="0" applyNumberFormat="1" applyFont="1" applyBorder="1"/>
    <xf numFmtId="0" fontId="53" fillId="5" borderId="8" xfId="0" applyFont="1" applyFill="1" applyBorder="1" applyAlignment="1">
      <alignment horizontal="center" vertical="center" wrapText="1"/>
    </xf>
    <xf numFmtId="14" fontId="55" fillId="12" borderId="8" xfId="0" applyNumberFormat="1" applyFont="1" applyFill="1" applyBorder="1" applyAlignment="1" applyProtection="1">
      <alignment horizontal="left" vertical="center" wrapText="1"/>
      <protection locked="0"/>
    </xf>
    <xf numFmtId="4" fontId="55" fillId="13" borderId="8" xfId="0" applyNumberFormat="1" applyFont="1" applyFill="1" applyBorder="1" applyProtection="1">
      <protection locked="0"/>
    </xf>
    <xf numFmtId="0" fontId="21" fillId="12" borderId="18" xfId="0" applyFont="1" applyFill="1" applyBorder="1" applyAlignment="1" applyProtection="1">
      <alignment horizontal="right" vertical="top" wrapText="1"/>
      <protection locked="0"/>
    </xf>
    <xf numFmtId="0" fontId="23" fillId="12" borderId="11" xfId="0" applyFont="1" applyFill="1" applyBorder="1" applyProtection="1">
      <protection locked="0"/>
    </xf>
    <xf numFmtId="0" fontId="23" fillId="12" borderId="11" xfId="0" applyFont="1" applyFill="1" applyBorder="1"/>
    <xf numFmtId="0" fontId="26" fillId="0" borderId="4" xfId="0" applyFont="1" applyBorder="1"/>
    <xf numFmtId="0" fontId="23" fillId="0" borderId="4" xfId="0" applyFont="1" applyBorder="1"/>
    <xf numFmtId="2" fontId="12" fillId="4" borderId="8" xfId="0" applyNumberFormat="1"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9" xfId="0" applyFont="1" applyFill="1" applyBorder="1" applyAlignment="1">
      <alignment horizontal="center" vertical="center" wrapText="1"/>
    </xf>
    <xf numFmtId="2" fontId="12" fillId="4" borderId="9" xfId="0" applyNumberFormat="1" applyFont="1" applyFill="1" applyBorder="1" applyAlignment="1">
      <alignment horizontal="center" vertical="center" wrapText="1"/>
    </xf>
    <xf numFmtId="4" fontId="40" fillId="8" borderId="9" xfId="44" applyNumberFormat="1" applyFill="1" applyBorder="1" applyAlignment="1">
      <alignment horizontal="right" wrapText="1"/>
    </xf>
    <xf numFmtId="2" fontId="12" fillId="4" borderId="22" xfId="0" applyNumberFormat="1"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21" xfId="0" applyFont="1" applyFill="1" applyBorder="1" applyAlignment="1">
      <alignment horizontal="center" vertical="center" wrapText="1"/>
    </xf>
    <xf numFmtId="49" fontId="22" fillId="0" borderId="26" xfId="0" applyNumberFormat="1" applyFont="1" applyBorder="1" applyAlignment="1" applyProtection="1">
      <alignment horizontal="left" vertical="top"/>
      <protection locked="0"/>
    </xf>
    <xf numFmtId="4" fontId="18" fillId="12" borderId="9" xfId="0" applyNumberFormat="1" applyFont="1" applyFill="1" applyBorder="1" applyAlignment="1" applyProtection="1">
      <alignment horizontal="right" wrapText="1"/>
      <protection locked="0"/>
    </xf>
    <xf numFmtId="4" fontId="18" fillId="12" borderId="8" xfId="0" applyNumberFormat="1" applyFont="1" applyFill="1" applyBorder="1" applyAlignment="1" applyProtection="1">
      <alignment horizontal="right" wrapText="1"/>
      <protection locked="0"/>
    </xf>
    <xf numFmtId="4" fontId="18" fillId="12" borderId="22" xfId="0" applyNumberFormat="1" applyFont="1" applyFill="1" applyBorder="1" applyAlignment="1" applyProtection="1">
      <alignment horizontal="right" wrapText="1"/>
      <protection locked="0"/>
    </xf>
    <xf numFmtId="4" fontId="18" fillId="0" borderId="6" xfId="0" applyNumberFormat="1" applyFont="1" applyBorder="1"/>
    <xf numFmtId="0" fontId="25" fillId="12" borderId="8" xfId="0" applyFont="1" applyFill="1" applyBorder="1" applyAlignment="1" applyProtection="1">
      <alignment wrapText="1"/>
      <protection locked="0"/>
    </xf>
    <xf numFmtId="4" fontId="54" fillId="13" borderId="8" xfId="44" applyNumberFormat="1" applyFont="1" applyFill="1" applyBorder="1" applyAlignment="1">
      <alignment horizontal="right" wrapText="1"/>
    </xf>
    <xf numFmtId="0" fontId="9" fillId="13" borderId="0" xfId="0" applyFont="1" applyFill="1" applyProtection="1">
      <protection locked="0"/>
    </xf>
    <xf numFmtId="0" fontId="60" fillId="12" borderId="8" xfId="0" applyFont="1" applyFill="1" applyBorder="1" applyAlignment="1" applyProtection="1">
      <alignment wrapText="1"/>
      <protection locked="0"/>
    </xf>
    <xf numFmtId="0" fontId="7" fillId="5" borderId="8" xfId="37" applyFill="1" applyBorder="1" applyAlignment="1" applyProtection="1">
      <alignment horizontal="right" vertical="top" wrapText="1"/>
      <protection locked="0"/>
    </xf>
    <xf numFmtId="9" fontId="7" fillId="5" borderId="8" xfId="37" applyNumberFormat="1" applyFill="1" applyBorder="1" applyAlignment="1" applyProtection="1">
      <alignment horizontal="right" vertical="top" wrapText="1"/>
      <protection locked="0"/>
    </xf>
    <xf numFmtId="3" fontId="25" fillId="12" borderId="8" xfId="0" applyNumberFormat="1" applyFont="1" applyFill="1" applyBorder="1" applyProtection="1">
      <protection locked="0"/>
    </xf>
    <xf numFmtId="14" fontId="23" fillId="0" borderId="9" xfId="0" applyNumberFormat="1" applyFont="1" applyBorder="1" applyAlignment="1" applyProtection="1">
      <alignment horizontal="left"/>
      <protection locked="0"/>
    </xf>
    <xf numFmtId="166" fontId="35" fillId="0" borderId="18" xfId="0" applyNumberFormat="1" applyFont="1" applyBorder="1" applyAlignment="1" applyProtection="1">
      <alignment horizontal="center" vertical="center" wrapText="1"/>
      <protection locked="0"/>
    </xf>
    <xf numFmtId="4" fontId="23" fillId="12" borderId="8" xfId="0" applyNumberFormat="1" applyFont="1" applyFill="1" applyBorder="1" applyAlignment="1" applyProtection="1">
      <alignment horizontal="left" vertical="center" wrapText="1"/>
      <protection locked="0"/>
    </xf>
    <xf numFmtId="0" fontId="23" fillId="12" borderId="8" xfId="0" applyFont="1" applyFill="1" applyBorder="1" applyAlignment="1" applyProtection="1">
      <alignment horizontal="left" vertical="center" wrapText="1"/>
      <protection locked="0"/>
    </xf>
    <xf numFmtId="1" fontId="23" fillId="12" borderId="8" xfId="0" applyNumberFormat="1" applyFont="1" applyFill="1" applyBorder="1" applyAlignment="1" applyProtection="1">
      <alignment horizontal="left" vertical="center" wrapText="1"/>
      <protection locked="0"/>
    </xf>
    <xf numFmtId="0" fontId="20" fillId="5" borderId="10" xfId="0" applyFont="1" applyFill="1" applyBorder="1" applyAlignment="1">
      <alignment horizontal="left" vertical="center"/>
    </xf>
    <xf numFmtId="0" fontId="0" fillId="5" borderId="13" xfId="0" applyFill="1" applyBorder="1" applyAlignment="1">
      <alignment horizontal="left" vertical="center"/>
    </xf>
    <xf numFmtId="0" fontId="0" fillId="5" borderId="9" xfId="0" applyFill="1" applyBorder="1" applyAlignment="1">
      <alignment horizontal="left" vertical="center"/>
    </xf>
    <xf numFmtId="0" fontId="23" fillId="12" borderId="10" xfId="0" applyFont="1" applyFill="1" applyBorder="1" applyAlignment="1" applyProtection="1">
      <alignment horizontal="left" wrapText="1"/>
      <protection locked="0"/>
    </xf>
    <xf numFmtId="0" fontId="23" fillId="12" borderId="13" xfId="0" applyFont="1" applyFill="1" applyBorder="1" applyAlignment="1" applyProtection="1">
      <alignment horizontal="left" wrapText="1"/>
      <protection locked="0"/>
    </xf>
    <xf numFmtId="0" fontId="23" fillId="12" borderId="9" xfId="0" applyFont="1" applyFill="1" applyBorder="1" applyAlignment="1" applyProtection="1">
      <alignment horizontal="left" wrapText="1"/>
      <protection locked="0"/>
    </xf>
    <xf numFmtId="4" fontId="0" fillId="0" borderId="10" xfId="0" applyNumberFormat="1" applyBorder="1" applyAlignment="1">
      <alignment wrapText="1"/>
    </xf>
    <xf numFmtId="4" fontId="0" fillId="0" borderId="13" xfId="0" applyNumberFormat="1" applyBorder="1" applyAlignment="1">
      <alignment wrapText="1"/>
    </xf>
    <xf numFmtId="10" fontId="0" fillId="0" borderId="10" xfId="0" applyNumberFormat="1" applyBorder="1" applyAlignment="1">
      <alignment horizontal="right" wrapText="1"/>
    </xf>
    <xf numFmtId="10" fontId="0" fillId="0" borderId="13" xfId="0" applyNumberFormat="1" applyBorder="1" applyAlignment="1">
      <alignment horizontal="right" wrapText="1"/>
    </xf>
    <xf numFmtId="0" fontId="0" fillId="0" borderId="9" xfId="0" applyBorder="1" applyAlignment="1">
      <alignment wrapText="1"/>
    </xf>
    <xf numFmtId="4" fontId="0" fillId="12" borderId="10" xfId="0" applyNumberFormat="1" applyFill="1" applyBorder="1" applyAlignment="1" applyProtection="1">
      <alignment wrapText="1"/>
      <protection locked="0"/>
    </xf>
    <xf numFmtId="4" fontId="0" fillId="12" borderId="13" xfId="0" applyNumberFormat="1" applyFill="1" applyBorder="1" applyAlignment="1" applyProtection="1">
      <alignment wrapText="1"/>
      <protection locked="0"/>
    </xf>
    <xf numFmtId="0" fontId="23" fillId="12" borderId="13" xfId="0" applyFont="1" applyFill="1" applyBorder="1" applyAlignment="1" applyProtection="1">
      <alignment horizontal="left"/>
      <protection locked="0"/>
    </xf>
    <xf numFmtId="0" fontId="23" fillId="12" borderId="9" xfId="0" applyFont="1" applyFill="1" applyBorder="1" applyAlignment="1" applyProtection="1">
      <alignment horizontal="left"/>
      <protection locked="0"/>
    </xf>
    <xf numFmtId="4" fontId="23" fillId="3" borderId="10" xfId="0" applyNumberFormat="1" applyFont="1" applyFill="1" applyBorder="1" applyAlignment="1">
      <alignment wrapText="1"/>
    </xf>
    <xf numFmtId="4" fontId="23" fillId="3" borderId="13" xfId="0" applyNumberFormat="1" applyFont="1" applyFill="1" applyBorder="1" applyAlignment="1">
      <alignment wrapText="1"/>
    </xf>
    <xf numFmtId="4" fontId="26" fillId="3" borderId="10" xfId="0" applyNumberFormat="1" applyFont="1" applyFill="1" applyBorder="1" applyAlignment="1">
      <alignment wrapText="1"/>
    </xf>
    <xf numFmtId="4" fontId="26" fillId="3" borderId="13" xfId="0" applyNumberFormat="1" applyFont="1" applyFill="1" applyBorder="1" applyAlignment="1">
      <alignment wrapText="1"/>
    </xf>
    <xf numFmtId="10" fontId="26" fillId="0" borderId="10" xfId="0" applyNumberFormat="1" applyFont="1" applyBorder="1" applyAlignment="1">
      <alignment horizontal="right" wrapText="1"/>
    </xf>
    <xf numFmtId="10" fontId="26" fillId="0" borderId="13" xfId="0" applyNumberFormat="1" applyFont="1" applyBorder="1" applyAlignment="1">
      <alignment horizontal="right" wrapText="1"/>
    </xf>
    <xf numFmtId="0" fontId="26" fillId="0" borderId="9" xfId="0" applyFont="1" applyBorder="1" applyAlignment="1">
      <alignment wrapText="1"/>
    </xf>
    <xf numFmtId="0" fontId="28" fillId="2" borderId="11" xfId="0" applyFont="1" applyFill="1" applyBorder="1" applyAlignment="1"/>
    <xf numFmtId="0" fontId="28" fillId="2" borderId="1" xfId="0" applyFont="1" applyFill="1" applyBorder="1" applyAlignment="1"/>
    <xf numFmtId="0" fontId="28" fillId="2" borderId="13" xfId="0" applyFont="1" applyFill="1" applyBorder="1" applyAlignment="1"/>
    <xf numFmtId="0" fontId="28" fillId="2" borderId="9" xfId="0" applyFont="1" applyFill="1" applyBorder="1" applyAlignment="1"/>
    <xf numFmtId="0" fontId="23" fillId="6" borderId="0" xfId="0" applyFont="1" applyFill="1" applyAlignment="1">
      <alignment horizontal="center"/>
    </xf>
    <xf numFmtId="0" fontId="0" fillId="6" borderId="0" xfId="0" applyFill="1" applyAlignment="1">
      <alignment horizontal="center"/>
    </xf>
    <xf numFmtId="0" fontId="16" fillId="6" borderId="0" xfId="0" applyFont="1" applyFill="1" applyAlignment="1">
      <alignment horizontal="center" vertical="center" wrapText="1"/>
    </xf>
    <xf numFmtId="49" fontId="26" fillId="6" borderId="0" xfId="0" applyNumberFormat="1" applyFont="1" applyFill="1" applyAlignment="1">
      <alignment horizontal="center" vertical="center" wrapText="1"/>
    </xf>
    <xf numFmtId="0" fontId="26" fillId="6" borderId="0" xfId="0" applyFont="1" applyFill="1" applyAlignment="1">
      <alignment horizontal="center" vertical="center" wrapText="1"/>
    </xf>
    <xf numFmtId="14" fontId="26" fillId="0" borderId="13" xfId="0" applyNumberFormat="1" applyFont="1" applyBorder="1" applyAlignment="1">
      <alignment horizontal="left"/>
    </xf>
    <xf numFmtId="0" fontId="26" fillId="0" borderId="13" xfId="0" applyFont="1" applyBorder="1" applyAlignment="1">
      <alignment horizontal="left"/>
    </xf>
    <xf numFmtId="0" fontId="26" fillId="0" borderId="13" xfId="0" applyFont="1" applyBorder="1" applyAlignment="1"/>
    <xf numFmtId="0" fontId="26" fillId="0" borderId="9" xfId="0" applyFont="1" applyBorder="1" applyAlignment="1"/>
    <xf numFmtId="0" fontId="23" fillId="12" borderId="8" xfId="0" applyFont="1" applyFill="1" applyBorder="1" applyAlignment="1" applyProtection="1">
      <alignment horizontal="left"/>
      <protection locked="0"/>
    </xf>
    <xf numFmtId="0" fontId="23" fillId="12" borderId="8" xfId="0" applyFont="1" applyFill="1" applyBorder="1" applyAlignment="1" applyProtection="1">
      <protection locked="0"/>
    </xf>
    <xf numFmtId="49" fontId="26" fillId="12" borderId="10" xfId="0" applyNumberFormat="1" applyFont="1" applyFill="1" applyBorder="1" applyAlignment="1" applyProtection="1">
      <alignment horizontal="left" vertical="center" wrapText="1"/>
      <protection locked="0"/>
    </xf>
    <xf numFmtId="49" fontId="26" fillId="12" borderId="13" xfId="0" applyNumberFormat="1" applyFont="1" applyFill="1" applyBorder="1" applyAlignment="1" applyProtection="1">
      <alignment horizontal="left" vertical="center" wrapText="1"/>
      <protection locked="0"/>
    </xf>
    <xf numFmtId="49" fontId="26" fillId="12" borderId="9" xfId="0" applyNumberFormat="1" applyFont="1" applyFill="1" applyBorder="1" applyAlignment="1" applyProtection="1">
      <alignment horizontal="left" vertical="center" wrapText="1"/>
      <protection locked="0"/>
    </xf>
    <xf numFmtId="14" fontId="23" fillId="12" borderId="13" xfId="0" applyNumberFormat="1" applyFont="1" applyFill="1" applyBorder="1" applyAlignment="1" applyProtection="1">
      <alignment horizontal="left"/>
      <protection locked="0"/>
    </xf>
    <xf numFmtId="0" fontId="23" fillId="12" borderId="13" xfId="0" applyFont="1" applyFill="1" applyBorder="1" applyAlignment="1" applyProtection="1">
      <protection locked="0"/>
    </xf>
    <xf numFmtId="0" fontId="23" fillId="12" borderId="9" xfId="0" applyFont="1" applyFill="1" applyBorder="1" applyAlignment="1" applyProtection="1">
      <protection locked="0"/>
    </xf>
    <xf numFmtId="0" fontId="20" fillId="6" borderId="3" xfId="0" applyFont="1" applyFill="1" applyBorder="1" applyAlignment="1" applyProtection="1">
      <alignment horizontal="left" wrapText="1"/>
      <protection locked="0"/>
    </xf>
    <xf numFmtId="0" fontId="0" fillId="6" borderId="3" xfId="0" applyFill="1" applyBorder="1" applyAlignment="1" applyProtection="1">
      <alignment horizontal="left"/>
      <protection locked="0"/>
    </xf>
    <xf numFmtId="0" fontId="0" fillId="0" borderId="3" xfId="0" applyBorder="1" applyAlignment="1">
      <alignment horizontal="left"/>
    </xf>
    <xf numFmtId="1" fontId="26" fillId="12" borderId="8" xfId="0" applyNumberFormat="1" applyFont="1" applyFill="1" applyBorder="1" applyAlignment="1" applyProtection="1">
      <alignment horizontal="center"/>
      <protection locked="0"/>
    </xf>
    <xf numFmtId="0" fontId="0" fillId="12" borderId="13" xfId="0" applyFill="1" applyBorder="1" applyAlignment="1">
      <alignment wrapText="1"/>
    </xf>
    <xf numFmtId="4" fontId="23" fillId="12" borderId="11" xfId="0" applyNumberFormat="1" applyFont="1" applyFill="1" applyBorder="1" applyAlignment="1" applyProtection="1">
      <protection locked="0"/>
    </xf>
    <xf numFmtId="4" fontId="23" fillId="12" borderId="13" xfId="0" applyNumberFormat="1" applyFont="1" applyFill="1" applyBorder="1" applyAlignment="1" applyProtection="1">
      <protection locked="0"/>
    </xf>
    <xf numFmtId="166" fontId="0" fillId="0" borderId="13" xfId="0" applyNumberFormat="1" applyBorder="1" applyAlignment="1">
      <alignment horizontal="left"/>
    </xf>
    <xf numFmtId="166" fontId="0" fillId="0" borderId="9" xfId="0" applyNumberFormat="1" applyBorder="1" applyAlignment="1">
      <alignment horizontal="left"/>
    </xf>
    <xf numFmtId="0" fontId="23" fillId="3" borderId="13" xfId="0" applyFont="1" applyFill="1" applyBorder="1" applyAlignment="1">
      <alignment horizontal="left"/>
    </xf>
    <xf numFmtId="0" fontId="20" fillId="5" borderId="13" xfId="0" applyFont="1" applyFill="1" applyBorder="1" applyAlignment="1">
      <alignment horizontal="left" vertical="center"/>
    </xf>
    <xf numFmtId="0" fontId="20" fillId="5" borderId="9" xfId="0" applyFont="1" applyFill="1" applyBorder="1" applyAlignment="1">
      <alignment horizontal="left" vertical="center"/>
    </xf>
    <xf numFmtId="3" fontId="23" fillId="3" borderId="10" xfId="0" applyNumberFormat="1" applyFont="1" applyFill="1" applyBorder="1" applyAlignment="1">
      <alignment horizontal="left" wrapText="1"/>
    </xf>
    <xf numFmtId="3" fontId="23" fillId="3" borderId="13" xfId="0" applyNumberFormat="1" applyFont="1" applyFill="1" applyBorder="1" applyAlignment="1">
      <alignment horizontal="left" wrapText="1"/>
    </xf>
    <xf numFmtId="4" fontId="23" fillId="0" borderId="10" xfId="0" applyNumberFormat="1" applyFont="1" applyBorder="1" applyAlignment="1">
      <alignment horizontal="right" vertical="center" wrapText="1"/>
    </xf>
    <xf numFmtId="4" fontId="23" fillId="0" borderId="13" xfId="0" applyNumberFormat="1" applyFont="1" applyBorder="1" applyAlignment="1">
      <alignment horizontal="right" vertical="center" wrapText="1"/>
    </xf>
    <xf numFmtId="4" fontId="0" fillId="12" borderId="10" xfId="0" applyNumberFormat="1" applyFill="1" applyBorder="1" applyAlignment="1">
      <alignment wrapText="1"/>
    </xf>
    <xf numFmtId="4" fontId="0" fillId="12" borderId="13" xfId="0" applyNumberFormat="1" applyFill="1" applyBorder="1" applyAlignment="1">
      <alignment wrapText="1"/>
    </xf>
    <xf numFmtId="4" fontId="23" fillId="0" borderId="10" xfId="0" applyNumberFormat="1" applyFont="1" applyBorder="1" applyAlignment="1">
      <alignment wrapText="1"/>
    </xf>
    <xf numFmtId="4" fontId="23" fillId="0" borderId="13" xfId="0" applyNumberFormat="1" applyFont="1" applyBorder="1" applyAlignment="1">
      <alignment wrapText="1"/>
    </xf>
    <xf numFmtId="3" fontId="31" fillId="0" borderId="10" xfId="0" applyNumberFormat="1" applyFont="1" applyBorder="1" applyAlignment="1">
      <alignment horizontal="left" wrapText="1"/>
    </xf>
    <xf numFmtId="0" fontId="31" fillId="0" borderId="13" xfId="0" applyFont="1" applyBorder="1" applyAlignment="1">
      <alignment horizontal="left" wrapText="1"/>
    </xf>
    <xf numFmtId="0" fontId="23" fillId="12" borderId="10" xfId="0" applyFont="1" applyFill="1" applyBorder="1" applyAlignment="1" applyProtection="1">
      <protection locked="0"/>
    </xf>
    <xf numFmtId="0" fontId="0" fillId="12" borderId="13" xfId="0" applyFill="1" applyBorder="1" applyAlignment="1"/>
    <xf numFmtId="0" fontId="0" fillId="12" borderId="9" xfId="0" applyFill="1" applyBorder="1" applyAlignment="1"/>
    <xf numFmtId="0" fontId="0" fillId="12" borderId="13" xfId="0" applyFill="1" applyBorder="1" applyAlignment="1">
      <alignment horizontal="left" wrapText="1"/>
    </xf>
    <xf numFmtId="0" fontId="0" fillId="12" borderId="9" xfId="0" applyFill="1" applyBorder="1" applyAlignment="1">
      <alignment horizontal="left" wrapText="1"/>
    </xf>
    <xf numFmtId="0" fontId="44"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23" fillId="14" borderId="13" xfId="0" applyFont="1" applyFill="1" applyBorder="1" applyAlignment="1">
      <alignment horizontal="left"/>
    </xf>
    <xf numFmtId="0" fontId="57" fillId="14" borderId="13" xfId="51" applyFill="1" applyBorder="1" applyAlignment="1">
      <alignment horizontal="left"/>
    </xf>
    <xf numFmtId="0" fontId="23" fillId="14" borderId="13" xfId="0" quotePrefix="1" applyFont="1" applyFill="1" applyBorder="1" applyAlignment="1">
      <alignment horizontal="left"/>
    </xf>
    <xf numFmtId="0" fontId="28" fillId="2" borderId="10" xfId="0" applyFont="1" applyFill="1" applyBorder="1" applyAlignment="1"/>
    <xf numFmtId="0" fontId="29" fillId="0" borderId="11" xfId="0" applyFont="1" applyBorder="1" applyAlignment="1">
      <alignment horizontal="left" vertical="center" wrapText="1"/>
    </xf>
    <xf numFmtId="0" fontId="29" fillId="0" borderId="1" xfId="0" applyFont="1" applyBorder="1" applyAlignment="1">
      <alignment horizontal="left" vertical="center" wrapText="1"/>
    </xf>
    <xf numFmtId="0" fontId="29" fillId="0" borderId="12" xfId="0" applyFont="1" applyBorder="1" applyAlignment="1">
      <alignment horizontal="left" vertical="center" wrapText="1"/>
    </xf>
    <xf numFmtId="0" fontId="57" fillId="12" borderId="13" xfId="51" applyFill="1" applyBorder="1" applyAlignment="1" applyProtection="1">
      <alignment horizontal="left"/>
      <protection locked="0"/>
    </xf>
    <xf numFmtId="0" fontId="23" fillId="12" borderId="13" xfId="0" quotePrefix="1" applyFont="1" applyFill="1" applyBorder="1" applyAlignment="1" applyProtection="1">
      <alignment horizontal="left"/>
      <protection locked="0"/>
    </xf>
    <xf numFmtId="0" fontId="23" fillId="12" borderId="1" xfId="0" applyFont="1" applyFill="1" applyBorder="1" applyAlignment="1" applyProtection="1">
      <protection locked="0"/>
    </xf>
    <xf numFmtId="0" fontId="0" fillId="12" borderId="1" xfId="0" applyFill="1" applyBorder="1" applyAlignment="1" applyProtection="1">
      <protection locked="0"/>
    </xf>
    <xf numFmtId="0" fontId="0" fillId="12" borderId="12" xfId="0" applyFill="1" applyBorder="1" applyAlignment="1" applyProtection="1">
      <protection locked="0"/>
    </xf>
    <xf numFmtId="0" fontId="23" fillId="0" borderId="10" xfId="0" applyFont="1" applyBorder="1" applyAlignment="1" applyProtection="1">
      <alignment horizontal="left" wrapText="1"/>
      <protection locked="0"/>
    </xf>
    <xf numFmtId="0" fontId="23" fillId="0" borderId="13" xfId="0" applyFont="1" applyBorder="1" applyAlignment="1" applyProtection="1">
      <alignment horizontal="left" wrapText="1"/>
      <protection locked="0"/>
    </xf>
    <xf numFmtId="0" fontId="23" fillId="0" borderId="9" xfId="0" applyFont="1" applyBorder="1" applyAlignment="1" applyProtection="1">
      <alignment horizontal="left" wrapText="1"/>
      <protection locked="0"/>
    </xf>
    <xf numFmtId="0" fontId="23" fillId="0" borderId="11" xfId="0" applyFont="1" applyBorder="1" applyAlignment="1"/>
    <xf numFmtId="0" fontId="23" fillId="0" borderId="1" xfId="0" applyFont="1" applyBorder="1" applyAlignment="1"/>
    <xf numFmtId="0" fontId="23" fillId="0" borderId="12" xfId="0" applyFont="1" applyBorder="1" applyAlignment="1"/>
    <xf numFmtId="0" fontId="23" fillId="12" borderId="1" xfId="0" applyFont="1" applyFill="1" applyBorder="1" applyAlignment="1"/>
    <xf numFmtId="0" fontId="0" fillId="12" borderId="1" xfId="0" applyFill="1" applyBorder="1" applyAlignment="1"/>
    <xf numFmtId="0" fontId="0" fillId="12" borderId="12" xfId="0" applyFill="1" applyBorder="1" applyAlignment="1"/>
    <xf numFmtId="0" fontId="33" fillId="0" borderId="4"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29" fillId="3" borderId="10" xfId="0" applyFont="1" applyFill="1" applyBorder="1" applyAlignment="1"/>
    <xf numFmtId="0" fontId="29" fillId="3" borderId="13" xfId="0" applyFont="1" applyFill="1" applyBorder="1" applyAlignment="1"/>
    <xf numFmtId="0" fontId="29" fillId="3" borderId="9" xfId="0" applyFont="1" applyFill="1" applyBorder="1" applyAlignment="1"/>
    <xf numFmtId="0" fontId="26" fillId="6" borderId="0" xfId="0" applyFont="1" applyFill="1" applyAlignment="1" applyProtection="1">
      <alignment horizontal="right" wrapText="1"/>
      <protection locked="0"/>
    </xf>
    <xf numFmtId="0" fontId="0" fillId="6" borderId="0" xfId="0" applyFill="1" applyAlignment="1" applyProtection="1">
      <protection locked="0"/>
    </xf>
    <xf numFmtId="0" fontId="0" fillId="6" borderId="25" xfId="0" applyFill="1" applyBorder="1" applyAlignment="1" applyProtection="1">
      <protection locked="0"/>
    </xf>
    <xf numFmtId="4" fontId="61" fillId="5" borderId="2" xfId="0" applyNumberFormat="1" applyFont="1" applyFill="1" applyBorder="1" applyAlignment="1">
      <alignment horizontal="left" vertical="top" wrapText="1"/>
    </xf>
    <xf numFmtId="4" fontId="19" fillId="5" borderId="3" xfId="0" applyNumberFormat="1" applyFont="1" applyFill="1" applyBorder="1" applyAlignment="1">
      <alignment horizontal="left" vertical="top" wrapText="1"/>
    </xf>
    <xf numFmtId="2" fontId="12" fillId="5" borderId="20"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35" fillId="5" borderId="8" xfId="0" applyFont="1" applyFill="1" applyBorder="1" applyAlignment="1">
      <alignment horizontal="left" vertical="center" wrapText="1"/>
    </xf>
    <xf numFmtId="0" fontId="0" fillId="0" borderId="8" xfId="0" applyBorder="1" applyAlignment="1">
      <alignment horizontal="left" vertical="center" wrapText="1"/>
    </xf>
    <xf numFmtId="2" fontId="12" fillId="4" borderId="20" xfId="0" applyNumberFormat="1" applyFont="1" applyFill="1" applyBorder="1" applyAlignment="1">
      <alignment horizontal="center" vertical="center" wrapText="1"/>
    </xf>
    <xf numFmtId="0" fontId="0" fillId="0" borderId="21" xfId="0" applyBorder="1" applyAlignment="1">
      <alignment horizontal="center" vertical="center" wrapText="1"/>
    </xf>
    <xf numFmtId="0" fontId="26" fillId="13" borderId="0" xfId="0" applyFont="1" applyFill="1" applyAlignment="1" applyProtection="1">
      <alignment horizontal="left"/>
      <protection locked="0"/>
    </xf>
    <xf numFmtId="0" fontId="0" fillId="13" borderId="0" xfId="0" applyFill="1" applyAlignment="1" applyProtection="1">
      <alignment horizontal="left"/>
      <protection locked="0"/>
    </xf>
    <xf numFmtId="0" fontId="0" fillId="13" borderId="25" xfId="0" applyFill="1" applyBorder="1" applyAlignment="1" applyProtection="1">
      <alignment horizontal="left"/>
      <protection locked="0"/>
    </xf>
    <xf numFmtId="4" fontId="17" fillId="0" borderId="10" xfId="0" applyNumberFormat="1" applyFont="1" applyBorder="1" applyAlignment="1" applyProtection="1">
      <alignment horizontal="left" vertical="top" wrapText="1"/>
      <protection locked="0"/>
    </xf>
    <xf numFmtId="4" fontId="17" fillId="0" borderId="13" xfId="0" applyNumberFormat="1" applyFont="1" applyBorder="1" applyAlignment="1" applyProtection="1">
      <alignment horizontal="left" vertical="top" wrapText="1"/>
      <protection locked="0"/>
    </xf>
    <xf numFmtId="4" fontId="19" fillId="5" borderId="2" xfId="0" applyNumberFormat="1" applyFont="1" applyFill="1" applyBorder="1" applyAlignment="1">
      <alignment horizontal="left" vertical="top" wrapText="1"/>
    </xf>
    <xf numFmtId="4" fontId="19" fillId="5" borderId="10" xfId="0" applyNumberFormat="1" applyFont="1" applyFill="1" applyBorder="1" applyAlignment="1">
      <alignment horizontal="left" vertical="top" wrapText="1"/>
    </xf>
    <xf numFmtId="4" fontId="19" fillId="5" borderId="13" xfId="0" applyNumberFormat="1" applyFont="1" applyFill="1" applyBorder="1" applyAlignment="1">
      <alignment horizontal="left" vertical="top" wrapText="1"/>
    </xf>
    <xf numFmtId="0" fontId="0" fillId="0" borderId="13" xfId="0" applyBorder="1" applyAlignment="1">
      <alignment horizontal="left" vertical="top" wrapText="1"/>
    </xf>
    <xf numFmtId="0" fontId="23" fillId="6" borderId="23" xfId="0" applyFont="1" applyFill="1" applyBorder="1" applyAlignment="1" applyProtection="1">
      <alignment horizontal="center" vertical="center"/>
      <protection locked="0"/>
    </xf>
    <xf numFmtId="0" fontId="23" fillId="6" borderId="24" xfId="0" applyFont="1" applyFill="1" applyBorder="1" applyAlignment="1" applyProtection="1">
      <alignment horizontal="center" vertical="center"/>
      <protection locked="0"/>
    </xf>
    <xf numFmtId="0" fontId="23" fillId="6" borderId="15" xfId="0" applyFont="1" applyFill="1" applyBorder="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49" fontId="16" fillId="6" borderId="15" xfId="0" applyNumberFormat="1" applyFont="1" applyFill="1" applyBorder="1" applyAlignment="1" applyProtection="1">
      <alignment horizontal="center" vertical="center" wrapText="1"/>
      <protection locked="0"/>
    </xf>
    <xf numFmtId="49" fontId="16" fillId="6" borderId="0" xfId="0" applyNumberFormat="1" applyFont="1" applyFill="1" applyAlignment="1" applyProtection="1">
      <alignment horizontal="center" vertical="center" wrapText="1"/>
      <protection locked="0"/>
    </xf>
    <xf numFmtId="2" fontId="12" fillId="7" borderId="20" xfId="0" applyNumberFormat="1" applyFont="1" applyFill="1" applyBorder="1" applyAlignment="1">
      <alignment horizontal="center" vertical="center" wrapText="1"/>
    </xf>
    <xf numFmtId="2" fontId="12" fillId="7" borderId="13" xfId="0" applyNumberFormat="1" applyFont="1" applyFill="1" applyBorder="1" applyAlignment="1">
      <alignment horizontal="center" vertical="center" wrapText="1"/>
    </xf>
    <xf numFmtId="0" fontId="0" fillId="7" borderId="13" xfId="0"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35" fillId="5" borderId="18" xfId="0" applyFont="1" applyFill="1" applyBorder="1" applyAlignment="1">
      <alignment horizontal="left" vertical="center" wrapText="1"/>
    </xf>
    <xf numFmtId="0" fontId="26" fillId="5" borderId="10" xfId="37" applyFont="1"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49" fontId="58" fillId="0" borderId="10" xfId="37" applyNumberFormat="1" applyFont="1" applyBorder="1" applyAlignment="1" applyProtection="1">
      <alignment horizontal="left" vertical="top" wrapText="1"/>
      <protection locked="0"/>
    </xf>
    <xf numFmtId="49" fontId="0" fillId="0" borderId="13" xfId="0" applyNumberFormat="1" applyBorder="1" applyAlignment="1" applyProtection="1">
      <alignment horizontal="left" vertical="top" wrapText="1"/>
      <protection locked="0"/>
    </xf>
    <xf numFmtId="49" fontId="0" fillId="0" borderId="9" xfId="0" applyNumberFormat="1" applyBorder="1" applyAlignment="1" applyProtection="1">
      <alignment horizontal="left" vertical="top"/>
      <protection locked="0"/>
    </xf>
    <xf numFmtId="49" fontId="58" fillId="0" borderId="13" xfId="37" applyNumberFormat="1" applyFont="1" applyBorder="1" applyAlignment="1" applyProtection="1">
      <alignment horizontal="left" vertical="top" wrapText="1"/>
      <protection locked="0"/>
    </xf>
    <xf numFmtId="49" fontId="58" fillId="0" borderId="9" xfId="37" applyNumberFormat="1" applyFont="1" applyBorder="1" applyAlignment="1" applyProtection="1">
      <alignment horizontal="left" vertical="top" wrapText="1"/>
      <protection locked="0"/>
    </xf>
    <xf numFmtId="0" fontId="34" fillId="5" borderId="4" xfId="37" applyFont="1" applyFill="1" applyBorder="1" applyAlignment="1" applyProtection="1">
      <alignment horizontal="left" vertical="top" wrapText="1"/>
      <protection locked="0"/>
    </xf>
    <xf numFmtId="0" fontId="32" fillId="5" borderId="0" xfId="0" applyFont="1" applyFill="1" applyAlignment="1" applyProtection="1">
      <alignment horizontal="left" vertical="top" wrapText="1"/>
      <protection locked="0"/>
    </xf>
    <xf numFmtId="0" fontId="32" fillId="5" borderId="6" xfId="0" applyFont="1" applyFill="1" applyBorder="1" applyAlignment="1" applyProtection="1">
      <alignment horizontal="left" vertical="top" wrapText="1"/>
      <protection locked="0"/>
    </xf>
    <xf numFmtId="0" fontId="26" fillId="5" borderId="2" xfId="37" applyFont="1" applyFill="1" applyBorder="1" applyAlignment="1" applyProtection="1">
      <alignment horizontal="left" vertical="top" wrapText="1"/>
      <protection locked="0"/>
    </xf>
    <xf numFmtId="0" fontId="23" fillId="5" borderId="3" xfId="0" applyFont="1"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0" fillId="5" borderId="5" xfId="0" applyFill="1" applyBorder="1" applyAlignment="1" applyProtection="1">
      <alignment horizontal="left" wrapText="1"/>
      <protection locked="0"/>
    </xf>
    <xf numFmtId="49" fontId="9" fillId="0" borderId="10" xfId="37" applyNumberFormat="1" applyFont="1" applyBorder="1" applyAlignment="1" applyProtection="1">
      <alignment horizontal="left" vertical="top" wrapText="1"/>
      <protection locked="0"/>
    </xf>
    <xf numFmtId="49" fontId="7" fillId="0" borderId="13" xfId="0" applyNumberFormat="1" applyFont="1" applyBorder="1" applyAlignment="1" applyProtection="1">
      <alignment horizontal="left" vertical="top" wrapText="1"/>
      <protection locked="0"/>
    </xf>
    <xf numFmtId="49" fontId="7" fillId="0" borderId="9" xfId="0" applyNumberFormat="1" applyFont="1" applyBorder="1" applyAlignment="1" applyProtection="1">
      <alignment horizontal="left" vertical="top"/>
      <protection locked="0"/>
    </xf>
    <xf numFmtId="49" fontId="23" fillId="0" borderId="13" xfId="37" applyNumberFormat="1" applyFont="1" applyBorder="1" applyAlignment="1" applyProtection="1">
      <alignment horizontal="left" vertical="top" wrapText="1"/>
      <protection locked="0"/>
    </xf>
    <xf numFmtId="49" fontId="23" fillId="0" borderId="9" xfId="37" applyNumberFormat="1" applyFont="1" applyBorder="1" applyAlignment="1" applyProtection="1">
      <alignment horizontal="left" vertical="top" wrapText="1"/>
      <protection locked="0"/>
    </xf>
    <xf numFmtId="0" fontId="23" fillId="6" borderId="0" xfId="0" applyFont="1" applyFill="1" applyAlignment="1">
      <alignment horizontal="center" vertical="center"/>
    </xf>
    <xf numFmtId="0" fontId="0" fillId="6" borderId="0" xfId="0" applyFill="1" applyAlignment="1">
      <alignment horizontal="center" vertical="center"/>
    </xf>
    <xf numFmtId="0" fontId="31" fillId="6" borderId="0" xfId="0" applyFont="1" applyFill="1" applyAlignment="1">
      <alignment horizontal="center" vertical="center" wrapText="1"/>
    </xf>
    <xf numFmtId="49" fontId="16" fillId="6" borderId="0" xfId="0" applyNumberFormat="1" applyFont="1" applyFill="1" applyAlignment="1">
      <alignment horizontal="center" vertical="center" wrapText="1"/>
    </xf>
    <xf numFmtId="49" fontId="7" fillId="0" borderId="10" xfId="37" applyNumberFormat="1" applyBorder="1" applyAlignment="1" applyProtection="1">
      <alignment horizontal="left" vertical="top" wrapText="1"/>
      <protection locked="0"/>
    </xf>
    <xf numFmtId="0" fontId="34" fillId="5" borderId="11" xfId="37" applyFont="1" applyFill="1" applyBorder="1" applyAlignment="1" applyProtection="1">
      <alignment horizontal="left" vertical="top" wrapText="1"/>
      <protection locked="0"/>
    </xf>
    <xf numFmtId="0" fontId="32" fillId="5" borderId="1" xfId="0" applyFont="1" applyFill="1" applyBorder="1" applyAlignment="1" applyProtection="1">
      <alignment horizontal="left" vertical="top" wrapText="1"/>
      <protection locked="0"/>
    </xf>
    <xf numFmtId="0" fontId="32" fillId="5" borderId="12" xfId="0" applyFont="1" applyFill="1" applyBorder="1" applyAlignment="1" applyProtection="1">
      <alignment horizontal="left" vertical="top" wrapText="1"/>
      <protection locked="0"/>
    </xf>
    <xf numFmtId="49" fontId="0" fillId="0" borderId="13" xfId="37" applyNumberFormat="1" applyFont="1" applyBorder="1" applyAlignment="1" applyProtection="1">
      <alignment horizontal="left" vertical="top" wrapText="1"/>
      <protection locked="0"/>
    </xf>
    <xf numFmtId="49" fontId="0" fillId="0" borderId="9" xfId="37" applyNumberFormat="1" applyFont="1" applyBorder="1" applyAlignment="1" applyProtection="1">
      <alignment horizontal="left" vertical="top" wrapText="1"/>
      <protection locked="0"/>
    </xf>
    <xf numFmtId="4" fontId="24" fillId="11" borderId="11" xfId="0" applyNumberFormat="1" applyFont="1" applyFill="1" applyBorder="1" applyAlignment="1">
      <alignment horizontal="left" vertical="center" wrapText="1"/>
    </xf>
    <xf numFmtId="0" fontId="0" fillId="11" borderId="2" xfId="0" applyFill="1" applyBorder="1" applyAlignment="1">
      <alignment horizontal="left" wrapText="1"/>
    </xf>
    <xf numFmtId="4" fontId="24" fillId="10" borderId="11" xfId="0" applyNumberFormat="1" applyFont="1" applyFill="1" applyBorder="1" applyAlignment="1">
      <alignment horizontal="left" vertical="center" wrapText="1"/>
    </xf>
    <xf numFmtId="0" fontId="0" fillId="10" borderId="2" xfId="0" applyFill="1" applyBorder="1" applyAlignment="1">
      <alignment horizontal="left" wrapText="1"/>
    </xf>
    <xf numFmtId="0" fontId="31" fillId="6" borderId="0" xfId="0" applyFont="1" applyFill="1" applyAlignment="1">
      <alignment horizontal="center" vertical="center"/>
    </xf>
    <xf numFmtId="4" fontId="24" fillId="5" borderId="11" xfId="0" applyNumberFormat="1" applyFont="1" applyFill="1" applyBorder="1" applyAlignment="1">
      <alignment horizontal="left" vertical="center" wrapText="1"/>
    </xf>
    <xf numFmtId="0" fontId="0" fillId="5" borderId="12" xfId="0" applyFill="1" applyBorder="1" applyAlignment="1">
      <alignment horizontal="left" vertical="center" wrapText="1"/>
    </xf>
    <xf numFmtId="0" fontId="30" fillId="5" borderId="3" xfId="0" applyFont="1" applyFill="1" applyBorder="1" applyAlignment="1">
      <alignment horizontal="center"/>
    </xf>
    <xf numFmtId="0" fontId="25" fillId="0" borderId="0" xfId="0" applyFont="1" applyAlignment="1" applyProtection="1">
      <protection locked="0"/>
    </xf>
    <xf numFmtId="0" fontId="0" fillId="6" borderId="0" xfId="0" applyFill="1" applyAlignment="1"/>
    <xf numFmtId="0" fontId="26" fillId="6" borderId="0" xfId="0" applyFont="1" applyFill="1" applyAlignment="1">
      <alignment horizontal="right" wrapText="1"/>
    </xf>
    <xf numFmtId="0" fontId="0" fillId="0" borderId="3" xfId="0" applyBorder="1" applyAlignment="1"/>
  </cellXfs>
  <cellStyles count="52">
    <cellStyle name="Hüperlink" xfId="51" builtinId="8"/>
    <cellStyle name="Külastatud hüperlink" xfId="19" builtinId="9" hidden="1"/>
    <cellStyle name="Külastatud hüperlink" xfId="34" builtinId="9" hidden="1"/>
    <cellStyle name="Külastatud hüperlink" xfId="12" builtinId="9" hidden="1"/>
    <cellStyle name="Külastatud hüperlink" xfId="8" builtinId="9" hidden="1"/>
    <cellStyle name="Külastatud hüperlink" xfId="17" builtinId="9" hidden="1"/>
    <cellStyle name="Külastatud hüperlink" xfId="30" builtinId="9" hidden="1"/>
    <cellStyle name="Külastatud hüperlink" xfId="27" builtinId="9" hidden="1"/>
    <cellStyle name="Külastatud hüperlink" xfId="11" builtinId="9" hidden="1"/>
    <cellStyle name="Külastatud hüperlink" xfId="15" builtinId="9" hidden="1"/>
    <cellStyle name="Külastatud hüperlink" xfId="18" builtinId="9" hidden="1"/>
    <cellStyle name="Külastatud hüperlink" xfId="33" builtinId="9" hidden="1"/>
    <cellStyle name="Külastatud hüperlink" xfId="14" builtinId="9" hidden="1"/>
    <cellStyle name="Külastatud hüperlink" xfId="6" builtinId="9" hidden="1"/>
    <cellStyle name="Külastatud hüperlink" xfId="28" builtinId="9" hidden="1"/>
    <cellStyle name="Külastatud hüperlink" xfId="20" builtinId="9" hidden="1"/>
    <cellStyle name="Külastatud hüperlink" xfId="7" builtinId="9" hidden="1"/>
    <cellStyle name="Külastatud hüperlink" xfId="23" builtinId="9" hidden="1"/>
    <cellStyle name="Külastatud hüperlink" xfId="31" builtinId="9" hidden="1"/>
    <cellStyle name="Külastatud hüperlink" xfId="13" builtinId="9" hidden="1"/>
    <cellStyle name="Külastatud hüperlink" xfId="21" builtinId="9" hidden="1"/>
    <cellStyle name="Külastatud hüperlink" xfId="32" builtinId="9" hidden="1"/>
    <cellStyle name="Külastatud hüperlink" xfId="25" builtinId="9" hidden="1"/>
    <cellStyle name="Külastatud hüperlink" xfId="26" builtinId="9" hidden="1"/>
    <cellStyle name="Külastatud hüperlink" xfId="22" builtinId="9" hidden="1"/>
    <cellStyle name="Külastatud hüperlink" xfId="24" builtinId="9" hidden="1"/>
    <cellStyle name="Külastatud hüperlink" xfId="29" builtinId="9" hidden="1"/>
    <cellStyle name="Külastatud hüperlink" xfId="10" builtinId="9" hidden="1"/>
    <cellStyle name="Külastatud hüperlink" xfId="9" builtinId="9" hidden="1"/>
    <cellStyle name="Külastatud hüperlink" xfId="16" builtinId="9" hidden="1"/>
    <cellStyle name="Normaallaad" xfId="0" builtinId="0"/>
    <cellStyle name="Normaallaad 2" xfId="1" xr:uid="{00000000-0005-0000-0000-00001E000000}"/>
    <cellStyle name="Normaallaad 2 2" xfId="36" xr:uid="{00000000-0005-0000-0000-00001F000000}"/>
    <cellStyle name="Normaallaad 3" xfId="2" xr:uid="{00000000-0005-0000-0000-000020000000}"/>
    <cellStyle name="Normaallaad 3 2" xfId="45" xr:uid="{E678592D-6A06-49C8-8A9E-D233C66DF823}"/>
    <cellStyle name="Normaallaad 4" xfId="35" xr:uid="{00000000-0005-0000-0000-000021000000}"/>
    <cellStyle name="Normaallaad 5" xfId="38" xr:uid="{00000000-0005-0000-0000-000022000000}"/>
    <cellStyle name="Normaallaad 5 2" xfId="47" xr:uid="{163DA05C-03B8-4E68-A55B-B448096B0ABC}"/>
    <cellStyle name="Normaallaad 6" xfId="39" xr:uid="{00000000-0005-0000-0000-000023000000}"/>
    <cellStyle name="Normaallaad 6 2" xfId="48" xr:uid="{A148D0F9-FF52-4D78-88FB-06F6E3C8A184}"/>
    <cellStyle name="Normaallaad 7" xfId="41" xr:uid="{00000000-0005-0000-0000-000024000000}"/>
    <cellStyle name="Normaallaad 7 2" xfId="50" xr:uid="{B22E4FF2-7D15-46DD-B570-85CE2C5916C8}"/>
    <cellStyle name="Normal 2" xfId="3" xr:uid="{00000000-0005-0000-0000-000026000000}"/>
    <cellStyle name="Normal 2 2" xfId="37" xr:uid="{00000000-0005-0000-0000-000027000000}"/>
    <cellStyle name="Normal 7 2" xfId="43" xr:uid="{00000000-0005-0000-0000-000028000000}"/>
    <cellStyle name="Protsent" xfId="4" builtinId="5"/>
    <cellStyle name="Protsent 2" xfId="5" xr:uid="{00000000-0005-0000-0000-00002A000000}"/>
    <cellStyle name="Protsent 2 2" xfId="46" xr:uid="{417A1428-0941-4F57-9EAC-0291D67D9B36}"/>
    <cellStyle name="Protsent 3" xfId="40" xr:uid="{00000000-0005-0000-0000-00002B000000}"/>
    <cellStyle name="Protsent 3 2" xfId="49" xr:uid="{1810EBDB-F5CC-45EB-A215-170E6257AF57}"/>
    <cellStyle name="Selgitav tekst" xfId="44" builtinId="53"/>
    <cellStyle name="Standard 2" xfId="42" xr:uid="{00000000-0005-0000-0000-00002C000000}"/>
  </cellStyles>
  <dxfs count="4">
    <dxf>
      <font>
        <color rgb="FFFF0000"/>
      </font>
    </dxf>
    <dxf>
      <font>
        <color rgb="FFFF0000"/>
      </font>
    </dxf>
    <dxf>
      <font>
        <color theme="1"/>
      </font>
    </dxf>
    <dxf>
      <font>
        <color rgb="FFFF0000"/>
      </font>
    </dxf>
  </dxfs>
  <tableStyles count="0" defaultTableStyle="TableStyleMedium9" defaultPivotStyle="PivotStyleLight16"/>
  <colors>
    <mruColors>
      <color rgb="FFF2F8EE"/>
      <color rgb="FFFBFDF9"/>
      <color rgb="FFE2EFDA"/>
      <color rgb="FFFCFECE"/>
      <color rgb="FFFF9999"/>
      <color rgb="FFFFD54F"/>
      <color rgb="FF33CC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a:themeElements>
    <a:clrScheme name="Warmes Blau">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anika.otsing@rtk.ee" TargetMode="External"/><Relationship Id="rId1" Type="http://schemas.openxmlformats.org/officeDocument/2006/relationships/hyperlink" Target="mailto:olga.gnezdovski@kul.e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P77"/>
  <sheetViews>
    <sheetView showGridLines="0" showRuler="0" view="pageLayout" topLeftCell="A69" zoomScale="130" zoomScaleNormal="100" zoomScalePageLayoutView="130" workbookViewId="0">
      <selection activeCell="A24" sqref="A24"/>
    </sheetView>
  </sheetViews>
  <sheetFormatPr defaultColWidth="7.5703125" defaultRowHeight="12.75"/>
  <cols>
    <col min="1" max="1" width="45.85546875" customWidth="1"/>
    <col min="2" max="2" width="10.140625" style="11" customWidth="1"/>
    <col min="3" max="3" width="10.42578125" style="11" customWidth="1"/>
    <col min="4" max="4" width="7.5703125" style="11" customWidth="1"/>
    <col min="5" max="5" width="4.5703125" style="13" customWidth="1"/>
    <col min="6" max="7" width="7.5703125" style="14" customWidth="1"/>
    <col min="8" max="8" width="0.5703125" style="8" customWidth="1"/>
    <col min="9" max="9" width="12.42578125" style="8" customWidth="1"/>
    <col min="10" max="10" width="11.42578125" style="8" customWidth="1"/>
  </cols>
  <sheetData>
    <row r="1" spans="1:16">
      <c r="A1" s="279" t="s">
        <v>0</v>
      </c>
      <c r="B1" s="280"/>
      <c r="C1" s="280"/>
      <c r="D1" s="280"/>
      <c r="E1" s="280"/>
      <c r="F1" s="280"/>
      <c r="G1" s="280"/>
      <c r="H1" s="280"/>
      <c r="I1" s="280"/>
    </row>
    <row r="2" spans="1:16" ht="39" customHeight="1">
      <c r="A2" s="281" t="str">
        <f>CONCATENATE("Reimbursement Request ","No. ",B11)</f>
        <v>Reimbursement Request No. 1</v>
      </c>
      <c r="B2" s="281"/>
      <c r="C2" s="281"/>
      <c r="D2" s="281"/>
      <c r="E2" s="281"/>
      <c r="F2" s="281"/>
      <c r="G2" s="281"/>
      <c r="H2" s="281"/>
      <c r="I2" s="281"/>
    </row>
    <row r="3" spans="1:16" ht="18.75" customHeight="1">
      <c r="A3" s="282" t="str">
        <f>B6</f>
        <v>Supporting Social Inclusion</v>
      </c>
      <c r="B3" s="283"/>
      <c r="C3" s="283"/>
      <c r="D3" s="283"/>
      <c r="E3" s="283"/>
      <c r="F3" s="283"/>
      <c r="G3" s="283"/>
      <c r="H3" s="283"/>
      <c r="I3" s="283"/>
    </row>
    <row r="4" spans="1:16" ht="21" customHeight="1">
      <c r="A4" s="198" t="s">
        <v>1</v>
      </c>
      <c r="B4" s="43"/>
      <c r="C4" s="43"/>
      <c r="D4" s="43"/>
      <c r="E4" s="43"/>
      <c r="F4" s="296" t="s">
        <v>2</v>
      </c>
      <c r="G4" s="297"/>
      <c r="H4" s="298"/>
      <c r="I4" s="298"/>
    </row>
    <row r="5" spans="1:16" ht="22.7" customHeight="1">
      <c r="A5" s="253" t="s">
        <v>3</v>
      </c>
      <c r="B5" s="254"/>
      <c r="C5" s="254"/>
      <c r="D5" s="254"/>
      <c r="E5" s="254"/>
      <c r="F5" s="254"/>
      <c r="G5" s="254"/>
      <c r="H5" s="254"/>
      <c r="I5" s="255"/>
    </row>
    <row r="6" spans="1:16" ht="29.1" customHeight="1">
      <c r="A6" s="88" t="s">
        <v>4</v>
      </c>
      <c r="B6" s="290" t="s">
        <v>5</v>
      </c>
      <c r="C6" s="291"/>
      <c r="D6" s="291"/>
      <c r="E6" s="291"/>
      <c r="F6" s="291"/>
      <c r="G6" s="291"/>
      <c r="H6" s="291"/>
      <c r="I6" s="292"/>
    </row>
    <row r="7" spans="1:16" ht="14.25" customHeight="1">
      <c r="A7" s="89" t="s">
        <v>6</v>
      </c>
      <c r="B7" s="288"/>
      <c r="C7" s="288"/>
      <c r="D7" s="288"/>
      <c r="E7" s="288"/>
      <c r="F7" s="288" t="s">
        <v>7</v>
      </c>
      <c r="G7" s="288"/>
      <c r="H7" s="288"/>
      <c r="I7" s="288"/>
    </row>
    <row r="8" spans="1:16" s="9" customFormat="1" ht="14.25" customHeight="1">
      <c r="A8" s="90" t="s">
        <v>8</v>
      </c>
      <c r="B8" s="87" t="s">
        <v>9</v>
      </c>
      <c r="C8" s="293">
        <v>45444</v>
      </c>
      <c r="D8" s="266"/>
      <c r="E8" s="84" t="s">
        <v>10</v>
      </c>
      <c r="F8" s="293">
        <v>46996</v>
      </c>
      <c r="G8" s="266"/>
      <c r="H8" s="294"/>
      <c r="I8" s="295"/>
      <c r="J8" s="39"/>
    </row>
    <row r="9" spans="1:16" ht="14.25" customHeight="1">
      <c r="A9" s="91" t="s">
        <v>11</v>
      </c>
      <c r="B9" s="289" t="s">
        <v>12</v>
      </c>
      <c r="C9" s="289"/>
      <c r="D9" s="289"/>
      <c r="E9" s="289"/>
      <c r="F9" s="289"/>
      <c r="G9" s="289"/>
      <c r="H9" s="289"/>
      <c r="I9" s="289"/>
    </row>
    <row r="10" spans="1:16" s="12" customFormat="1" ht="14.25" customHeight="1">
      <c r="A10" s="92" t="s">
        <v>13</v>
      </c>
      <c r="B10" s="86" t="s">
        <v>9</v>
      </c>
      <c r="C10" s="284">
        <f>_xlfn.XLOOKUP(CONCATENATE(B11,"c"),'Financial Progress'!A5:DB5,'Financial Progress'!A6:DB6)</f>
        <v>45444</v>
      </c>
      <c r="D10" s="285"/>
      <c r="E10" s="85" t="s">
        <v>10</v>
      </c>
      <c r="F10" s="284">
        <f>_xlfn.XLOOKUP(CONCATENATE(B11,"d"),'Financial Progress'!A5:DB5,'Financial Progress'!A6:DB6)</f>
        <v>45657</v>
      </c>
      <c r="G10" s="285"/>
      <c r="H10" s="286"/>
      <c r="I10" s="287"/>
    </row>
    <row r="11" spans="1:16" ht="14.25" customHeight="1">
      <c r="A11" s="125" t="s">
        <v>14</v>
      </c>
      <c r="B11" s="299">
        <v>1</v>
      </c>
      <c r="C11" s="299"/>
      <c r="D11" s="299"/>
      <c r="E11" s="299"/>
      <c r="F11" s="299"/>
      <c r="G11" s="299"/>
      <c r="H11" s="299"/>
      <c r="I11" s="299"/>
    </row>
    <row r="12" spans="1:16" ht="15" customHeight="1">
      <c r="A12" s="89" t="s">
        <v>15</v>
      </c>
      <c r="B12" s="310">
        <f>'Financial Progress'!C39</f>
        <v>22671890.112400003</v>
      </c>
      <c r="C12" s="311"/>
      <c r="D12" s="311"/>
      <c r="E12" s="165" t="s">
        <v>16</v>
      </c>
      <c r="F12" s="93"/>
      <c r="G12" s="94"/>
      <c r="H12" s="94"/>
      <c r="I12" s="95"/>
      <c r="J12" s="10"/>
      <c r="K12" s="10"/>
      <c r="L12" s="10"/>
      <c r="M12" s="10"/>
      <c r="N12" s="10"/>
      <c r="O12" s="10"/>
      <c r="P12" s="11"/>
    </row>
    <row r="13" spans="1:16" ht="14.25" customHeight="1">
      <c r="A13" s="89" t="s">
        <v>17</v>
      </c>
      <c r="B13" s="301">
        <v>18600000</v>
      </c>
      <c r="C13" s="302"/>
      <c r="D13" s="126" t="s">
        <v>18</v>
      </c>
      <c r="E13" s="308"/>
      <c r="F13" s="309"/>
      <c r="G13" s="309"/>
      <c r="H13" s="309"/>
      <c r="I13" s="157"/>
    </row>
    <row r="14" spans="1:16" ht="14.25" customHeight="1">
      <c r="A14" s="96" t="s">
        <v>19</v>
      </c>
      <c r="B14" s="197" t="s">
        <v>20</v>
      </c>
      <c r="C14" s="194"/>
      <c r="D14" s="195">
        <f>'Financial Progress'!E39*'Financial Progress'!C9/'Financial Progress'!C39</f>
        <v>0.85000000019671929</v>
      </c>
      <c r="E14" s="316" t="s">
        <v>21</v>
      </c>
      <c r="F14" s="317"/>
      <c r="G14" s="317"/>
      <c r="H14" s="196"/>
      <c r="I14" s="188">
        <f>'Financial Progress'!BN39/'Financial Progress'!BM39</f>
        <v>0.85</v>
      </c>
    </row>
    <row r="15" spans="1:16" ht="14.25" customHeight="1">
      <c r="A15" s="96" t="s">
        <v>22</v>
      </c>
      <c r="B15" s="166" t="s">
        <v>23</v>
      </c>
      <c r="C15" s="303">
        <f>_xlfn.XLOOKUP(CONCATENATE(B11,"a"),'Financial Progress'!A5:BI5,'Financial Progress'!A9:BI9)</f>
        <v>1</v>
      </c>
      <c r="D15" s="304"/>
      <c r="E15" s="305" t="s">
        <v>24</v>
      </c>
      <c r="F15" s="305"/>
      <c r="G15" s="305"/>
      <c r="H15" s="305"/>
      <c r="I15" s="248"/>
    </row>
    <row r="16" spans="1:16" ht="21.2" customHeight="1">
      <c r="A16" s="62"/>
      <c r="B16" s="63"/>
      <c r="E16" s="11"/>
      <c r="F16" s="11"/>
      <c r="G16" s="11"/>
      <c r="H16" s="11"/>
      <c r="I16" s="64"/>
    </row>
    <row r="17" spans="1:10" ht="14.25" customHeight="1">
      <c r="A17" s="253" t="s">
        <v>25</v>
      </c>
      <c r="B17" s="306"/>
      <c r="C17" s="306"/>
      <c r="D17" s="306"/>
      <c r="E17" s="306"/>
      <c r="F17" s="306"/>
      <c r="G17" s="306"/>
      <c r="H17" s="306"/>
      <c r="I17" s="307"/>
    </row>
    <row r="18" spans="1:10" s="9" customFormat="1" ht="14.25" customHeight="1">
      <c r="A18" s="65" t="s">
        <v>26</v>
      </c>
      <c r="B18" s="314">
        <f>_xlfn.XLOOKUP(CONCATENATE(B11,"a"),'Financial Progress'!A5:DB5,'Financial Progress'!A39:DB39)</f>
        <v>37535</v>
      </c>
      <c r="C18" s="315"/>
      <c r="D18" s="315"/>
      <c r="E18" s="66" t="str">
        <f>E12</f>
        <v>EUR</v>
      </c>
      <c r="F18" s="314">
        <f>_xlfn.XLOOKUP(CONCATENATE(B11,"b"),'Financial Progress'!A5:DB5,'Financial Progress'!A39:DB39)</f>
        <v>37535</v>
      </c>
      <c r="G18" s="315"/>
      <c r="H18" s="315"/>
      <c r="I18" s="67" t="s">
        <v>18</v>
      </c>
      <c r="J18" s="39"/>
    </row>
    <row r="19" spans="1:10" ht="14.25" customHeight="1">
      <c r="A19" s="68" t="s">
        <v>27</v>
      </c>
      <c r="B19" s="259">
        <f>ROUND(F19*C15,2)</f>
        <v>5630.25</v>
      </c>
      <c r="C19" s="260"/>
      <c r="D19" s="260"/>
      <c r="E19" s="66" t="str">
        <f>E12</f>
        <v>EUR</v>
      </c>
      <c r="F19" s="259">
        <f>_xlfn.XLOOKUP(CONCATENATE(B11,"c"),'Financial Progress'!A5:DB5,'Financial Progress'!A39:DB39)</f>
        <v>5630.25</v>
      </c>
      <c r="G19" s="260"/>
      <c r="H19" s="260"/>
      <c r="I19" s="67" t="s">
        <v>18</v>
      </c>
    </row>
    <row r="20" spans="1:10" ht="14.25" customHeight="1">
      <c r="A20" s="68" t="s">
        <v>28</v>
      </c>
      <c r="B20" s="264">
        <v>0</v>
      </c>
      <c r="C20" s="300"/>
      <c r="D20" s="300"/>
      <c r="E20" s="110" t="str">
        <f>E12</f>
        <v>EUR</v>
      </c>
      <c r="F20" s="312">
        <v>0</v>
      </c>
      <c r="G20" s="313"/>
      <c r="H20" s="313"/>
      <c r="I20" s="67" t="s">
        <v>18</v>
      </c>
    </row>
    <row r="21" spans="1:10" s="38" customFormat="1" ht="14.25" customHeight="1">
      <c r="A21" s="69" t="s">
        <v>29</v>
      </c>
      <c r="B21" s="270">
        <f>B18-B19-B20</f>
        <v>31904.75</v>
      </c>
      <c r="C21" s="271"/>
      <c r="D21" s="271"/>
      <c r="E21" s="70" t="str">
        <f>E12</f>
        <v>EUR</v>
      </c>
      <c r="F21" s="270">
        <f>_xlfn.XLOOKUP(CONCATENATE(B11,"d"),'Financial Progress'!A5:DB5,'Financial Progress'!A39:DB39)-F20</f>
        <v>31904.75</v>
      </c>
      <c r="G21" s="271"/>
      <c r="H21" s="271"/>
      <c r="I21" s="71" t="s">
        <v>18</v>
      </c>
      <c r="J21" s="37"/>
    </row>
    <row r="22" spans="1:10" ht="21.2" customHeight="1">
      <c r="A22" s="62"/>
      <c r="B22" s="63"/>
      <c r="E22" s="11"/>
      <c r="F22" s="11"/>
      <c r="G22" s="11"/>
      <c r="H22" s="11"/>
      <c r="I22" s="64"/>
    </row>
    <row r="23" spans="1:10" ht="15.75">
      <c r="A23" s="253" t="s">
        <v>30</v>
      </c>
      <c r="B23" s="254"/>
      <c r="C23" s="254"/>
      <c r="D23" s="254"/>
      <c r="E23" s="254"/>
      <c r="F23" s="254"/>
      <c r="G23" s="254"/>
      <c r="H23" s="254"/>
      <c r="I23" s="255"/>
    </row>
    <row r="24" spans="1:10" ht="25.5">
      <c r="A24" s="65" t="s">
        <v>31</v>
      </c>
      <c r="B24" s="259">
        <f>B13</f>
        <v>18600000</v>
      </c>
      <c r="C24" s="260"/>
      <c r="D24" s="260"/>
      <c r="E24" s="67" t="s">
        <v>18</v>
      </c>
      <c r="F24" s="261">
        <v>1</v>
      </c>
      <c r="G24" s="262"/>
      <c r="H24" s="262"/>
      <c r="I24" s="263"/>
    </row>
    <row r="25" spans="1:10" ht="25.5">
      <c r="A25" s="68" t="s">
        <v>32</v>
      </c>
      <c r="B25" s="264">
        <v>0</v>
      </c>
      <c r="C25" s="265"/>
      <c r="D25" s="265"/>
      <c r="E25" s="67" t="s">
        <v>18</v>
      </c>
      <c r="F25" s="261">
        <f>ROUND(B25/$B$24,4)</f>
        <v>0</v>
      </c>
      <c r="G25" s="262"/>
      <c r="H25" s="262"/>
      <c r="I25" s="263"/>
    </row>
    <row r="26" spans="1:10" ht="25.5">
      <c r="A26" s="68" t="s">
        <v>33</v>
      </c>
      <c r="B26" s="268">
        <f>B24-B25</f>
        <v>18600000</v>
      </c>
      <c r="C26" s="269"/>
      <c r="D26" s="269"/>
      <c r="E26" s="72" t="s">
        <v>18</v>
      </c>
      <c r="F26" s="261">
        <f>ROUND(B26/$B$24,4)</f>
        <v>1</v>
      </c>
      <c r="G26" s="262"/>
      <c r="H26" s="262"/>
      <c r="I26" s="263"/>
    </row>
    <row r="27" spans="1:10" ht="25.5">
      <c r="A27" s="73" t="s">
        <v>34</v>
      </c>
      <c r="B27" s="268">
        <f>F21</f>
        <v>31904.75</v>
      </c>
      <c r="C27" s="269"/>
      <c r="D27" s="269"/>
      <c r="E27" s="72" t="s">
        <v>18</v>
      </c>
      <c r="F27" s="261">
        <f>ROUND(B27/$B$24,4)</f>
        <v>1.6999999999999999E-3</v>
      </c>
      <c r="G27" s="262"/>
      <c r="H27" s="262"/>
      <c r="I27" s="263"/>
    </row>
    <row r="28" spans="1:10" ht="14.25" customHeight="1">
      <c r="A28" s="69" t="s">
        <v>35</v>
      </c>
      <c r="B28" s="270">
        <f>B26-B27</f>
        <v>18568095.25</v>
      </c>
      <c r="C28" s="271"/>
      <c r="D28" s="271"/>
      <c r="E28" s="71" t="s">
        <v>18</v>
      </c>
      <c r="F28" s="272">
        <f>B28/$B$24</f>
        <v>0.9982846908602151</v>
      </c>
      <c r="G28" s="273"/>
      <c r="H28" s="273"/>
      <c r="I28" s="274"/>
    </row>
    <row r="29" spans="1:10" ht="37.5" hidden="1" customHeight="1">
      <c r="A29" s="74"/>
      <c r="B29" s="75"/>
      <c r="C29" s="75"/>
      <c r="D29" s="75"/>
      <c r="E29" s="74"/>
      <c r="F29" s="76"/>
      <c r="G29" s="76"/>
      <c r="H29" s="76"/>
      <c r="I29" s="76"/>
    </row>
    <row r="30" spans="1:10" ht="21.2" customHeight="1">
      <c r="A30" s="62"/>
      <c r="B30" s="63"/>
      <c r="E30" s="11"/>
      <c r="F30" s="11"/>
      <c r="G30" s="11"/>
      <c r="H30" s="11"/>
      <c r="I30" s="64"/>
    </row>
    <row r="31" spans="1:10" ht="15.75">
      <c r="A31" s="253" t="s">
        <v>36</v>
      </c>
      <c r="B31" s="254"/>
      <c r="C31" s="254"/>
      <c r="D31" s="254"/>
      <c r="E31" s="254"/>
      <c r="F31" s="254"/>
      <c r="G31" s="254"/>
      <c r="H31" s="254"/>
      <c r="I31" s="255"/>
    </row>
    <row r="32" spans="1:10" ht="16.5" customHeight="1">
      <c r="A32" s="275" t="s">
        <v>37</v>
      </c>
      <c r="B32" s="276"/>
      <c r="C32" s="277"/>
      <c r="D32" s="277"/>
      <c r="E32" s="277"/>
      <c r="F32" s="277"/>
      <c r="G32" s="277"/>
      <c r="H32" s="277"/>
      <c r="I32" s="278"/>
    </row>
    <row r="33" spans="1:10">
      <c r="A33" s="111" t="s">
        <v>38</v>
      </c>
      <c r="B33" s="267" t="s">
        <v>12</v>
      </c>
      <c r="C33" s="267"/>
      <c r="D33" s="267"/>
      <c r="E33" s="288"/>
      <c r="F33" s="288"/>
      <c r="G33" s="288"/>
      <c r="H33" s="288"/>
      <c r="I33" s="288"/>
      <c r="J33"/>
    </row>
    <row r="34" spans="1:10">
      <c r="A34" s="112" t="s">
        <v>39</v>
      </c>
      <c r="B34" s="266" t="s">
        <v>40</v>
      </c>
      <c r="C34" s="266"/>
      <c r="D34" s="266"/>
      <c r="E34" s="266"/>
      <c r="F34" s="266"/>
      <c r="G34" s="266"/>
      <c r="H34" s="266"/>
      <c r="I34" s="267"/>
      <c r="J34"/>
    </row>
    <row r="35" spans="1:10" ht="12.75" customHeight="1">
      <c r="A35" s="256"/>
      <c r="B35" s="257"/>
      <c r="C35" s="257"/>
      <c r="D35" s="257"/>
      <c r="E35" s="257"/>
      <c r="F35" s="257"/>
      <c r="G35" s="257"/>
      <c r="H35" s="257"/>
      <c r="I35" s="258"/>
      <c r="J35"/>
    </row>
    <row r="36" spans="1:10" ht="14.25" customHeight="1">
      <c r="A36" s="113" t="s">
        <v>41</v>
      </c>
      <c r="B36" s="266" t="s">
        <v>42</v>
      </c>
      <c r="C36" s="266"/>
      <c r="D36" s="266"/>
      <c r="E36" s="266"/>
      <c r="F36" s="266"/>
      <c r="G36" s="266"/>
      <c r="H36" s="266"/>
      <c r="I36" s="267"/>
      <c r="J36"/>
    </row>
    <row r="37" spans="1:10" ht="14.25" customHeight="1">
      <c r="A37" s="113" t="s">
        <v>43</v>
      </c>
      <c r="B37" s="266" t="s">
        <v>44</v>
      </c>
      <c r="C37" s="266"/>
      <c r="D37" s="266"/>
      <c r="E37" s="266"/>
      <c r="F37" s="266"/>
      <c r="G37" s="266"/>
      <c r="H37" s="266"/>
      <c r="I37" s="267"/>
      <c r="J37"/>
    </row>
    <row r="38" spans="1:10" ht="14.25" customHeight="1">
      <c r="A38" s="113" t="s">
        <v>45</v>
      </c>
      <c r="B38" s="333" t="s">
        <v>46</v>
      </c>
      <c r="C38" s="266"/>
      <c r="D38" s="266"/>
      <c r="E38" s="266"/>
      <c r="F38" s="266"/>
      <c r="G38" s="266"/>
      <c r="H38" s="266"/>
      <c r="I38" s="267"/>
      <c r="J38"/>
    </row>
    <row r="39" spans="1:10" ht="14.25" customHeight="1">
      <c r="A39" s="113" t="s">
        <v>47</v>
      </c>
      <c r="B39" s="334" t="s">
        <v>48</v>
      </c>
      <c r="C39" s="266"/>
      <c r="D39" s="266"/>
      <c r="E39" s="266"/>
      <c r="F39" s="266"/>
      <c r="G39" s="266"/>
      <c r="H39" s="266"/>
      <c r="I39" s="267"/>
      <c r="J39"/>
    </row>
    <row r="40" spans="1:10" ht="14.25" customHeight="1">
      <c r="A40" s="338"/>
      <c r="B40" s="339"/>
      <c r="C40" s="339"/>
      <c r="D40" s="339"/>
      <c r="E40" s="339"/>
      <c r="F40" s="339"/>
      <c r="G40" s="339"/>
      <c r="H40" s="339"/>
      <c r="I40" s="340"/>
      <c r="J40"/>
    </row>
    <row r="41" spans="1:10" ht="15" customHeight="1">
      <c r="A41" s="341" t="s">
        <v>49</v>
      </c>
      <c r="B41" s="342"/>
      <c r="C41" s="342"/>
      <c r="D41" s="342"/>
      <c r="E41" s="342"/>
      <c r="F41" s="342"/>
      <c r="G41" s="342"/>
      <c r="H41" s="342"/>
      <c r="I41" s="343"/>
      <c r="J41"/>
    </row>
    <row r="42" spans="1:10" ht="115.5" customHeight="1">
      <c r="A42" s="330" t="s">
        <v>50</v>
      </c>
      <c r="B42" s="331"/>
      <c r="C42" s="331"/>
      <c r="D42" s="331"/>
      <c r="E42" s="331"/>
      <c r="F42" s="331"/>
      <c r="G42" s="331"/>
      <c r="H42" s="331"/>
      <c r="I42" s="332"/>
      <c r="J42"/>
    </row>
    <row r="43" spans="1:10" ht="14.25" customHeight="1">
      <c r="A43" s="223" t="s">
        <v>51</v>
      </c>
      <c r="B43" s="114" t="s">
        <v>52</v>
      </c>
      <c r="C43" s="335" t="s">
        <v>53</v>
      </c>
      <c r="D43" s="336"/>
      <c r="E43" s="336"/>
      <c r="F43" s="336"/>
      <c r="G43" s="336"/>
      <c r="H43" s="336"/>
      <c r="I43" s="337"/>
      <c r="J43"/>
    </row>
    <row r="44" spans="1:10" ht="50.25" customHeight="1">
      <c r="A44" s="115" t="s">
        <v>54</v>
      </c>
      <c r="B44" s="318" t="s">
        <v>55</v>
      </c>
      <c r="C44" s="319"/>
      <c r="D44" s="319"/>
      <c r="E44" s="319"/>
      <c r="F44" s="319"/>
      <c r="G44" s="319"/>
      <c r="H44" s="319"/>
      <c r="I44" s="320"/>
      <c r="J44"/>
    </row>
    <row r="45" spans="1:10" ht="17.25" customHeight="1">
      <c r="A45" s="329" t="s">
        <v>56</v>
      </c>
      <c r="B45" s="277"/>
      <c r="C45" s="277"/>
      <c r="D45" s="277"/>
      <c r="E45" s="277"/>
      <c r="F45" s="277"/>
      <c r="G45" s="277"/>
      <c r="H45" s="277"/>
      <c r="I45" s="278"/>
      <c r="J45"/>
    </row>
    <row r="46" spans="1:10" ht="32.450000000000003" customHeight="1">
      <c r="A46" s="111" t="s">
        <v>38</v>
      </c>
      <c r="B46" s="267" t="s">
        <v>57</v>
      </c>
      <c r="C46" s="267"/>
      <c r="D46" s="267"/>
      <c r="E46" s="288"/>
      <c r="F46" s="288"/>
      <c r="G46" s="288"/>
      <c r="H46" s="288"/>
      <c r="I46" s="288"/>
      <c r="J46"/>
    </row>
    <row r="47" spans="1:10" ht="15" customHeight="1">
      <c r="A47" s="112" t="s">
        <v>39</v>
      </c>
      <c r="B47" s="266" t="s">
        <v>58</v>
      </c>
      <c r="C47" s="266"/>
      <c r="D47" s="266"/>
      <c r="E47" s="266"/>
      <c r="F47" s="266"/>
      <c r="G47" s="266"/>
      <c r="H47" s="266"/>
      <c r="I47" s="267"/>
      <c r="J47"/>
    </row>
    <row r="48" spans="1:10" ht="16.350000000000001" customHeight="1">
      <c r="A48" s="256"/>
      <c r="B48" s="257"/>
      <c r="C48" s="257"/>
      <c r="D48" s="257"/>
      <c r="E48" s="257"/>
      <c r="F48" s="257"/>
      <c r="G48" s="257"/>
      <c r="H48" s="257"/>
      <c r="I48" s="258"/>
      <c r="J48"/>
    </row>
    <row r="49" spans="1:10" ht="16.5" customHeight="1">
      <c r="A49" s="113" t="s">
        <v>41</v>
      </c>
      <c r="B49" s="266" t="s">
        <v>59</v>
      </c>
      <c r="C49" s="266"/>
      <c r="D49" s="266"/>
      <c r="E49" s="266"/>
      <c r="F49" s="266"/>
      <c r="G49" s="266"/>
      <c r="H49" s="266"/>
      <c r="I49" s="267"/>
      <c r="J49"/>
    </row>
    <row r="50" spans="1:10">
      <c r="A50" s="113" t="s">
        <v>43</v>
      </c>
      <c r="B50" s="266" t="s">
        <v>60</v>
      </c>
      <c r="C50" s="266"/>
      <c r="D50" s="266"/>
      <c r="E50" s="266"/>
      <c r="F50" s="266"/>
      <c r="G50" s="266"/>
      <c r="H50" s="266"/>
      <c r="I50" s="267"/>
      <c r="J50"/>
    </row>
    <row r="51" spans="1:10">
      <c r="A51" s="113" t="s">
        <v>45</v>
      </c>
      <c r="B51" s="266" t="s">
        <v>61</v>
      </c>
      <c r="C51" s="266"/>
      <c r="D51" s="266"/>
      <c r="E51" s="266"/>
      <c r="F51" s="266"/>
      <c r="G51" s="266"/>
      <c r="H51" s="266"/>
      <c r="I51" s="267"/>
      <c r="J51"/>
    </row>
    <row r="52" spans="1:10">
      <c r="A52" s="113" t="s">
        <v>47</v>
      </c>
      <c r="B52" s="334" t="s">
        <v>62</v>
      </c>
      <c r="C52" s="266"/>
      <c r="D52" s="266"/>
      <c r="E52" s="266"/>
      <c r="F52" s="266"/>
      <c r="G52" s="266"/>
      <c r="H52" s="266"/>
      <c r="I52" s="267"/>
      <c r="J52"/>
    </row>
    <row r="53" spans="1:10">
      <c r="A53" s="338"/>
      <c r="B53" s="339"/>
      <c r="C53" s="339"/>
      <c r="D53" s="339"/>
      <c r="E53" s="339"/>
      <c r="F53" s="339"/>
      <c r="G53" s="339"/>
      <c r="H53" s="339"/>
      <c r="I53" s="340"/>
      <c r="J53"/>
    </row>
    <row r="54" spans="1:10" ht="13.5" customHeight="1">
      <c r="A54" s="350" t="s">
        <v>63</v>
      </c>
      <c r="B54" s="351"/>
      <c r="C54" s="351"/>
      <c r="D54" s="351"/>
      <c r="E54" s="351"/>
      <c r="F54" s="351"/>
      <c r="G54" s="351"/>
      <c r="H54" s="351"/>
      <c r="I54" s="352"/>
      <c r="J54"/>
    </row>
    <row r="55" spans="1:10" ht="97.5" customHeight="1">
      <c r="A55" s="347" t="s">
        <v>64</v>
      </c>
      <c r="B55" s="348"/>
      <c r="C55" s="348"/>
      <c r="D55" s="348"/>
      <c r="E55" s="348"/>
      <c r="F55" s="348"/>
      <c r="G55" s="348"/>
      <c r="H55" s="348"/>
      <c r="I55" s="349"/>
      <c r="J55"/>
    </row>
    <row r="56" spans="1:10">
      <c r="A56" s="224" t="s">
        <v>65</v>
      </c>
      <c r="B56" s="77" t="s">
        <v>52</v>
      </c>
      <c r="C56" s="344" t="s">
        <v>66</v>
      </c>
      <c r="D56" s="345"/>
      <c r="E56" s="345"/>
      <c r="F56" s="345"/>
      <c r="G56" s="345"/>
      <c r="H56" s="345"/>
      <c r="I56" s="346"/>
      <c r="J56"/>
    </row>
    <row r="57" spans="1:10" ht="50.25" customHeight="1">
      <c r="A57" s="78" t="s">
        <v>67</v>
      </c>
      <c r="B57" s="318" t="s">
        <v>55</v>
      </c>
      <c r="C57" s="319"/>
      <c r="D57" s="319"/>
      <c r="E57" s="319"/>
      <c r="F57" s="319"/>
      <c r="G57" s="319"/>
      <c r="H57" s="319"/>
      <c r="I57" s="320"/>
      <c r="J57"/>
    </row>
    <row r="58" spans="1:10">
      <c r="A58" s="79" t="s">
        <v>68</v>
      </c>
      <c r="B58" s="80"/>
      <c r="C58" s="80"/>
      <c r="D58" s="80"/>
      <c r="E58" s="80"/>
      <c r="F58" s="80"/>
      <c r="G58" s="80"/>
      <c r="H58" s="80"/>
      <c r="I58" s="81"/>
      <c r="J58"/>
    </row>
    <row r="59" spans="1:10" ht="13.5" customHeight="1">
      <c r="A59" s="111" t="s">
        <v>38</v>
      </c>
      <c r="B59" s="326" t="s">
        <v>57</v>
      </c>
      <c r="C59" s="326"/>
      <c r="D59" s="326"/>
      <c r="E59" s="326"/>
      <c r="F59" s="326"/>
      <c r="G59" s="326"/>
      <c r="H59" s="326"/>
      <c r="I59" s="326"/>
      <c r="J59"/>
    </row>
    <row r="60" spans="1:10">
      <c r="A60" s="111" t="s">
        <v>39</v>
      </c>
      <c r="B60" s="326" t="s">
        <v>58</v>
      </c>
      <c r="C60" s="326"/>
      <c r="D60" s="326"/>
      <c r="E60" s="326"/>
      <c r="F60" s="326"/>
      <c r="G60" s="326"/>
      <c r="H60" s="326"/>
      <c r="I60" s="326"/>
      <c r="J60"/>
    </row>
    <row r="61" spans="1:10">
      <c r="A61" s="256"/>
      <c r="B61" s="321"/>
      <c r="C61" s="321"/>
      <c r="D61" s="321"/>
      <c r="E61" s="321"/>
      <c r="F61" s="321"/>
      <c r="G61" s="321"/>
      <c r="H61" s="321"/>
      <c r="I61" s="322"/>
      <c r="J61"/>
    </row>
    <row r="62" spans="1:10" ht="15.75" customHeight="1">
      <c r="A62" s="113" t="s">
        <v>41</v>
      </c>
      <c r="B62" s="326" t="s">
        <v>69</v>
      </c>
      <c r="C62" s="326"/>
      <c r="D62" s="326"/>
      <c r="E62" s="326"/>
      <c r="F62" s="326"/>
      <c r="G62" s="326"/>
      <c r="H62" s="326"/>
      <c r="I62" s="326"/>
      <c r="J62"/>
    </row>
    <row r="63" spans="1:10">
      <c r="A63" s="113" t="s">
        <v>43</v>
      </c>
      <c r="B63" s="326" t="s">
        <v>70</v>
      </c>
      <c r="C63" s="326"/>
      <c r="D63" s="326"/>
      <c r="E63" s="326"/>
      <c r="F63" s="326"/>
      <c r="G63" s="326"/>
      <c r="H63" s="326"/>
      <c r="I63" s="326"/>
    </row>
    <row r="64" spans="1:10" ht="14.25" customHeight="1">
      <c r="A64" s="113" t="s">
        <v>45</v>
      </c>
      <c r="B64" s="327" t="s">
        <v>71</v>
      </c>
      <c r="C64" s="327"/>
      <c r="D64" s="327"/>
      <c r="E64" s="327"/>
      <c r="F64" s="327"/>
      <c r="G64" s="327"/>
      <c r="H64" s="327"/>
      <c r="I64" s="327"/>
      <c r="J64"/>
    </row>
    <row r="65" spans="1:9">
      <c r="A65" s="113" t="s">
        <v>47</v>
      </c>
      <c r="B65" s="328" t="s">
        <v>72</v>
      </c>
      <c r="C65" s="326"/>
      <c r="D65" s="326"/>
      <c r="E65" s="326"/>
      <c r="F65" s="326"/>
      <c r="G65" s="326"/>
      <c r="H65" s="326"/>
      <c r="I65" s="326"/>
    </row>
    <row r="66" spans="1:9">
      <c r="A66" s="113"/>
      <c r="B66" s="116"/>
      <c r="C66" s="116"/>
      <c r="D66" s="116"/>
      <c r="E66" s="116"/>
      <c r="F66" s="116"/>
      <c r="G66" s="116"/>
      <c r="H66" s="116"/>
      <c r="I66" s="117"/>
    </row>
    <row r="67" spans="1:9">
      <c r="A67" s="61" t="s">
        <v>73</v>
      </c>
      <c r="B67" s="82"/>
      <c r="C67" s="82"/>
      <c r="D67" s="82"/>
      <c r="E67" s="82"/>
      <c r="F67" s="82"/>
      <c r="G67" s="82"/>
      <c r="H67" s="82"/>
      <c r="I67" s="83"/>
    </row>
    <row r="68" spans="1:9" ht="117.75" customHeight="1">
      <c r="A68" s="323" t="s">
        <v>74</v>
      </c>
      <c r="B68" s="324"/>
      <c r="C68" s="324"/>
      <c r="D68" s="324"/>
      <c r="E68" s="324"/>
      <c r="F68" s="324"/>
      <c r="G68" s="324"/>
      <c r="H68" s="324"/>
      <c r="I68" s="325"/>
    </row>
    <row r="69" spans="1:9">
      <c r="A69" s="225" t="s">
        <v>75</v>
      </c>
      <c r="B69" s="118"/>
      <c r="C69" s="118"/>
      <c r="D69" s="118"/>
      <c r="E69" s="118"/>
      <c r="F69" s="118"/>
      <c r="G69" s="118"/>
      <c r="H69" s="118"/>
      <c r="I69" s="119"/>
    </row>
    <row r="70" spans="1:9">
      <c r="A70" s="226" t="s">
        <v>76</v>
      </c>
      <c r="B70" s="120"/>
      <c r="C70" s="120"/>
      <c r="D70" s="120"/>
      <c r="E70" s="120"/>
      <c r="F70" s="120"/>
      <c r="G70" s="120"/>
      <c r="H70" s="120"/>
      <c r="I70" s="121"/>
    </row>
    <row r="71" spans="1:9">
      <c r="A71" s="226" t="s">
        <v>77</v>
      </c>
      <c r="B71" s="120"/>
      <c r="C71" s="120"/>
      <c r="D71" s="120"/>
      <c r="E71" s="120"/>
      <c r="F71" s="120"/>
      <c r="G71" s="120"/>
      <c r="H71" s="120"/>
      <c r="I71" s="121"/>
    </row>
    <row r="72" spans="1:9">
      <c r="A72" s="226" t="s">
        <v>78</v>
      </c>
      <c r="B72" s="120"/>
      <c r="C72" s="120"/>
      <c r="D72" s="120"/>
      <c r="E72" s="120"/>
      <c r="F72" s="120"/>
      <c r="G72" s="120"/>
      <c r="H72" s="120"/>
      <c r="I72" s="121"/>
    </row>
    <row r="73" spans="1:9">
      <c r="A73" s="226" t="s">
        <v>79</v>
      </c>
      <c r="B73" s="122"/>
      <c r="C73" s="122"/>
      <c r="D73" s="122"/>
      <c r="E73" s="120"/>
      <c r="F73" s="123"/>
      <c r="G73" s="123"/>
      <c r="H73" s="123"/>
      <c r="I73" s="124"/>
    </row>
    <row r="74" spans="1:9">
      <c r="A74" s="223" t="s">
        <v>80</v>
      </c>
      <c r="B74" s="114" t="s">
        <v>52</v>
      </c>
      <c r="C74" s="335" t="s">
        <v>81</v>
      </c>
      <c r="D74" s="336"/>
      <c r="E74" s="336"/>
      <c r="F74" s="336"/>
      <c r="G74" s="336"/>
      <c r="H74" s="336"/>
      <c r="I74" s="337"/>
    </row>
    <row r="75" spans="1:9" ht="50.25" customHeight="1">
      <c r="A75" s="115" t="s">
        <v>67</v>
      </c>
      <c r="B75" s="318" t="s">
        <v>55</v>
      </c>
      <c r="C75" s="319"/>
      <c r="D75" s="319"/>
      <c r="E75" s="319"/>
      <c r="F75" s="319"/>
      <c r="G75" s="319"/>
      <c r="H75" s="319"/>
      <c r="I75" s="320"/>
    </row>
    <row r="77" spans="1:9">
      <c r="B77"/>
      <c r="C77"/>
      <c r="D77"/>
      <c r="E77"/>
      <c r="F77"/>
      <c r="G77"/>
      <c r="H77"/>
      <c r="I77"/>
    </row>
  </sheetData>
  <dataConsolidate/>
  <customSheetViews>
    <customSheetView guid="{18716E43-88F1-44DC-AE73-ADDC61118D9F}" hiddenRows="1" hiddenColumns="1">
      <selection activeCell="D29" sqref="D29"/>
      <pageMargins left="0" right="0" top="0" bottom="0" header="0" footer="0"/>
      <pageSetup paperSize="9" fitToHeight="6" orientation="landscape"/>
      <headerFooter alignWithMargins="0"/>
    </customSheetView>
  </customSheetViews>
  <mergeCells count="77">
    <mergeCell ref="B46:I46"/>
    <mergeCell ref="B47:I47"/>
    <mergeCell ref="C74:I74"/>
    <mergeCell ref="B52:I52"/>
    <mergeCell ref="B49:I49"/>
    <mergeCell ref="B50:I50"/>
    <mergeCell ref="B51:I51"/>
    <mergeCell ref="C56:I56"/>
    <mergeCell ref="A55:I55"/>
    <mergeCell ref="B57:I57"/>
    <mergeCell ref="A54:I54"/>
    <mergeCell ref="A53:I53"/>
    <mergeCell ref="A48:I48"/>
    <mergeCell ref="A45:I45"/>
    <mergeCell ref="B33:I33"/>
    <mergeCell ref="A42:I42"/>
    <mergeCell ref="B36:I36"/>
    <mergeCell ref="B37:I37"/>
    <mergeCell ref="B38:I38"/>
    <mergeCell ref="B39:I39"/>
    <mergeCell ref="C43:I43"/>
    <mergeCell ref="B44:I44"/>
    <mergeCell ref="A40:I40"/>
    <mergeCell ref="A41:I41"/>
    <mergeCell ref="B75:I75"/>
    <mergeCell ref="A61:I61"/>
    <mergeCell ref="A68:I68"/>
    <mergeCell ref="B60:I60"/>
    <mergeCell ref="B59:I59"/>
    <mergeCell ref="B62:I62"/>
    <mergeCell ref="B63:I63"/>
    <mergeCell ref="B64:I64"/>
    <mergeCell ref="B65:I65"/>
    <mergeCell ref="B11:I11"/>
    <mergeCell ref="B21:D21"/>
    <mergeCell ref="B20:D20"/>
    <mergeCell ref="B13:C13"/>
    <mergeCell ref="C15:D15"/>
    <mergeCell ref="E15:H15"/>
    <mergeCell ref="A17:I17"/>
    <mergeCell ref="E13:H13"/>
    <mergeCell ref="B12:D12"/>
    <mergeCell ref="F21:H21"/>
    <mergeCell ref="F20:H20"/>
    <mergeCell ref="B18:D18"/>
    <mergeCell ref="E14:G14"/>
    <mergeCell ref="F18:H18"/>
    <mergeCell ref="B19:D19"/>
    <mergeCell ref="A1:I1"/>
    <mergeCell ref="A2:I2"/>
    <mergeCell ref="A3:I3"/>
    <mergeCell ref="F10:I10"/>
    <mergeCell ref="F7:I7"/>
    <mergeCell ref="B7:E7"/>
    <mergeCell ref="B9:I9"/>
    <mergeCell ref="C10:D10"/>
    <mergeCell ref="B6:I6"/>
    <mergeCell ref="A5:I5"/>
    <mergeCell ref="C8:D8"/>
    <mergeCell ref="F8:I8"/>
    <mergeCell ref="F4:I4"/>
    <mergeCell ref="A23:I23"/>
    <mergeCell ref="A35:I35"/>
    <mergeCell ref="F19:H19"/>
    <mergeCell ref="B24:D24"/>
    <mergeCell ref="F24:I24"/>
    <mergeCell ref="B25:D25"/>
    <mergeCell ref="B34:I34"/>
    <mergeCell ref="F25:I25"/>
    <mergeCell ref="F27:I27"/>
    <mergeCell ref="F26:I26"/>
    <mergeCell ref="B27:D27"/>
    <mergeCell ref="B26:D26"/>
    <mergeCell ref="B28:D28"/>
    <mergeCell ref="F28:I28"/>
    <mergeCell ref="A32:I32"/>
    <mergeCell ref="A31:I31"/>
  </mergeCells>
  <phoneticPr fontId="8" type="noConversion"/>
  <dataValidations xWindow="601" yWindow="609" count="14">
    <dataValidation type="list" allowBlank="1" showInputMessage="1" showErrorMessage="1" sqref="A45" xr:uid="{00000000-0002-0000-0100-000000000000}">
      <formula1>"National Coordination Unit, Intermediate Body"</formula1>
    </dataValidation>
    <dataValidation type="list" allowBlank="1" showInputMessage="1" showErrorMessage="1" prompt="Please select the local currency" sqref="E12" xr:uid="{00000000-0002-0000-0100-000002000000}">
      <formula1>"EUR, BGN, CZK, HUF,PLN,RON"</formula1>
    </dataValidation>
    <dataValidation type="list" allowBlank="1" showInputMessage="1" showErrorMessage="1" sqref="A32:I32" xr:uid="{00000000-0002-0000-0100-000004000000}">
      <formula1>"Executing Agency: Programme Operator, Executing Agency: Project Operator"</formula1>
    </dataValidation>
    <dataValidation type="list" allowBlank="1" showInputMessage="1" showErrorMessage="1" sqref="A54:I54" xr:uid="{00000000-0002-0000-0100-000005000000}">
      <formula1>"The National Coordination Unit hereby certifies, The Intermediate Body hereby certifies"</formula1>
    </dataValidation>
    <dataValidation allowBlank="1" showInputMessage="1" showErrorMessage="1" prompt="Insert identification code from Partner country (if available)" sqref="B7:E7" xr:uid="{00000000-0002-0000-0100-000006000000}"/>
    <dataValidation allowBlank="1" showInputMessage="1" showErrorMessage="1" prompt="Insert identification code from Switzerland (7F-… or UX-xx), as indicated in the decision letter / SMA. " sqref="F7:I7" xr:uid="{00000000-0002-0000-0100-000007000000}"/>
    <dataValidation allowBlank="1" showInputMessage="1" showErrorMessage="1" prompt="Value from sheet &quot;Financial Progress&quot;" sqref="B12:D12" xr:uid="{00000000-0002-0000-0100-000008000000}"/>
    <dataValidation allowBlank="1" showInputMessage="1" showErrorMessage="1" prompt="Value from sheet &quot;Financial Progress&quot;. Ensure that the correct Reimbursement Request No is selected above. " sqref="C15:D15" xr:uid="{00000000-0002-0000-0100-000009000000}"/>
    <dataValidation allowBlank="1" showInputMessage="1" showErrorMessage="1" prompt="as indicated in the Support Measure Agreement, Art. 2" sqref="C8:D8 F8:I8" xr:uid="{00000000-0002-0000-0100-00000A000000}"/>
    <dataValidation allowBlank="1" showInputMessage="1" showErrorMessage="1" prompt="please use the same name as in the Support Measure Proposal. " sqref="B6:I6" xr:uid="{00000000-0002-0000-0100-00000B000000}"/>
    <dataValidation allowBlank="1" showErrorMessage="1" prompt="Value from sheet &quot;Financial Progress&quot;. Ensure that the correct Reimbursement Request No is selected above. " sqref="B18:D18" xr:uid="{00000000-0002-0000-0100-00000D000000}"/>
    <dataValidation type="list" allowBlank="1" showInputMessage="1" showErrorMessage="1" sqref="F4:I4" xr:uid="{D91AA97E-3010-4D09-B0E7-79DC22E4092D}">
      <formula1>"Bulgaria,Croatia,Cyprus,Czech Republic,Estonia, Hungary, Latvia, Lithuania, Malta, Poland, Romania, Slovak Republic, Slovenia"</formula1>
    </dataValidation>
    <dataValidation type="list" allowBlank="1" showInputMessage="1" showErrorMessage="1" sqref="B15" xr:uid="{00000000-0002-0000-0100-000003000000}">
      <formula1>"CHF/EUR, CHF/BGN, CHF/CZK, CHF/HRK, CHF/HUF,CHF/PLN,CHF/RON"</formula1>
    </dataValidation>
    <dataValidation type="whole" allowBlank="1" showInputMessage="1" showErrorMessage="1" sqref="B11:I11" xr:uid="{9A205738-7188-4F91-A0C2-5B30DB1C5510}">
      <formula1>1</formula1>
      <formula2>14</formula2>
    </dataValidation>
  </dataValidations>
  <hyperlinks>
    <hyperlink ref="B38" r:id="rId1" xr:uid="{D8AB6B06-FBAA-4DAB-BA48-59E691C6B2A5}"/>
    <hyperlink ref="B64" r:id="rId2" display="mailto:janika.otsing@rtk.ee" xr:uid="{F690F217-ED13-420A-8C55-F599A92217A5}"/>
  </hyperlinks>
  <pageMargins left="0.23622047244094491" right="0.23622047244094491" top="0.35433070866141736" bottom="0.35433070866141736" header="0.31496062992125984" footer="0.31496062992125984"/>
  <pageSetup paperSize="9" scale="85" fitToHeight="0" orientation="portrait" r:id="rId3"/>
  <headerFooter alignWithMargins="0">
    <oddFooter>&amp;Ltemplate v13.7.23&amp;C&amp;A&amp;RPage &amp;P</oddFooter>
  </headerFooter>
  <rowBreaks count="1" manualBreakCount="1">
    <brk id="44" max="16383" man="1"/>
  </rowBreak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outlinePr summaryBelow="0"/>
    <pageSetUpPr fitToPage="1"/>
  </sheetPr>
  <dimension ref="A1:DL50"/>
  <sheetViews>
    <sheetView showGridLines="0" tabSelected="1" zoomScaleNormal="100" zoomScalePageLayoutView="85" workbookViewId="0">
      <pane xSplit="5" ySplit="8" topLeftCell="F9" activePane="bottomRight" state="frozen"/>
      <selection pane="topRight" activeCell="F1" sqref="F1"/>
      <selection pane="bottomLeft" activeCell="A9" sqref="A9"/>
      <selection pane="bottomRight" activeCell="F39" sqref="F39"/>
    </sheetView>
  </sheetViews>
  <sheetFormatPr defaultColWidth="7.5703125" defaultRowHeight="12.75"/>
  <cols>
    <col min="1" max="1" width="6.42578125" style="15" customWidth="1"/>
    <col min="2" max="2" width="39.5703125" style="15" customWidth="1"/>
    <col min="3" max="3" width="11.85546875" style="15" customWidth="1"/>
    <col min="4" max="4" width="11" style="15" customWidth="1"/>
    <col min="5" max="5" width="12.5703125" style="15" customWidth="1"/>
    <col min="6" max="9" width="11" style="27" customWidth="1"/>
    <col min="10" max="61" width="11" style="27" hidden="1" customWidth="1"/>
    <col min="62" max="63" width="11" style="15" customWidth="1"/>
    <col min="64" max="64" width="14.140625" style="15" customWidth="1"/>
    <col min="65" max="67" width="11" style="15" customWidth="1"/>
    <col min="68" max="68" width="12.42578125" style="15" customWidth="1"/>
    <col min="69" max="69" width="15.5703125" style="15" customWidth="1"/>
    <col min="70" max="70" width="15.42578125" style="15" customWidth="1"/>
    <col min="71" max="71" width="12.85546875" style="17" customWidth="1"/>
    <col min="72" max="72" width="15.5703125" style="15" customWidth="1"/>
    <col min="73" max="73" width="15.42578125" style="15" customWidth="1"/>
    <col min="74" max="74" width="12.85546875" style="17" customWidth="1"/>
    <col min="75" max="75" width="12.5703125" style="17" customWidth="1"/>
    <col min="76" max="76" width="13.5703125" style="15" customWidth="1"/>
    <col min="77" max="77" width="17" style="15" customWidth="1"/>
    <col min="78" max="78" width="13.42578125" style="15" customWidth="1"/>
    <col min="79" max="79" width="12.42578125" style="15" bestFit="1" customWidth="1"/>
    <col min="80" max="80" width="13.42578125" style="15" customWidth="1"/>
    <col min="81" max="16384" width="7.5703125" style="15"/>
  </cols>
  <sheetData>
    <row r="1" spans="1:80" ht="18.75" customHeight="1">
      <c r="A1" s="373" t="str">
        <f>'Reimbursement Request'!A1:I1</f>
        <v>Swiss-Estonian Cooperation Programme</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4"/>
      <c r="AN1" s="374"/>
      <c r="AO1" s="374"/>
      <c r="AP1" s="374"/>
      <c r="AQ1" s="374"/>
      <c r="AR1" s="374"/>
      <c r="AS1" s="374"/>
      <c r="AT1" s="374"/>
      <c r="AU1" s="374"/>
      <c r="AV1" s="374"/>
      <c r="AW1" s="374"/>
      <c r="AX1" s="374"/>
      <c r="AY1" s="374"/>
      <c r="AZ1" s="374"/>
      <c r="BA1" s="374"/>
      <c r="BB1" s="374"/>
      <c r="BC1" s="374"/>
      <c r="BD1" s="374"/>
      <c r="BE1" s="374"/>
      <c r="BF1" s="374"/>
      <c r="BG1" s="374"/>
      <c r="BH1" s="374"/>
      <c r="BI1" s="374"/>
      <c r="BJ1" s="374"/>
      <c r="BK1" s="374"/>
      <c r="BL1" s="374"/>
      <c r="BM1" s="374"/>
      <c r="BN1" s="374"/>
      <c r="BO1" s="374"/>
      <c r="BP1" s="374"/>
      <c r="BQ1" s="374"/>
      <c r="BR1" s="374"/>
      <c r="BS1" s="374"/>
      <c r="BT1" s="374"/>
      <c r="BU1" s="374"/>
      <c r="BV1" s="374"/>
    </row>
    <row r="2" spans="1:80">
      <c r="A2" s="375" t="str">
        <f>CONCATENATE('Reimbursement Request'!A3:I3," / ",'Reimbursement Request'!A2:I2)</f>
        <v>Supporting Social Inclusion / Reimbursement Request No. 1</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c r="AS2" s="376"/>
      <c r="AT2" s="376"/>
      <c r="AU2" s="376"/>
      <c r="AV2" s="376"/>
      <c r="AW2" s="376"/>
      <c r="AX2" s="376"/>
      <c r="AY2" s="376"/>
      <c r="AZ2" s="376"/>
      <c r="BA2" s="376"/>
      <c r="BB2" s="376"/>
      <c r="BC2" s="376"/>
      <c r="BD2" s="376"/>
      <c r="BE2" s="376"/>
      <c r="BF2" s="376"/>
      <c r="BG2" s="376"/>
      <c r="BH2" s="376"/>
      <c r="BI2" s="376"/>
      <c r="BJ2" s="376"/>
      <c r="BK2" s="376"/>
      <c r="BL2" s="376"/>
      <c r="BM2" s="376"/>
      <c r="BN2" s="376"/>
      <c r="BO2" s="376"/>
      <c r="BP2" s="376"/>
      <c r="BQ2" s="376"/>
      <c r="BR2" s="376"/>
      <c r="BS2" s="376"/>
      <c r="BT2" s="376"/>
      <c r="BU2" s="376"/>
      <c r="BV2" s="376"/>
    </row>
    <row r="3" spans="1:80" ht="20.25">
      <c r="A3" s="377" t="s">
        <v>82</v>
      </c>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c r="AP3" s="378"/>
      <c r="AQ3" s="378"/>
      <c r="AR3" s="378"/>
      <c r="AS3" s="378"/>
      <c r="AT3" s="378"/>
      <c r="AU3" s="378"/>
      <c r="AV3" s="378"/>
      <c r="AW3" s="378"/>
      <c r="AX3" s="378"/>
      <c r="AY3" s="378"/>
      <c r="AZ3" s="378"/>
      <c r="BA3" s="378"/>
      <c r="BB3" s="378"/>
      <c r="BC3" s="378"/>
      <c r="BD3" s="378"/>
      <c r="BE3" s="378"/>
      <c r="BF3" s="378"/>
      <c r="BG3" s="378"/>
      <c r="BH3" s="378"/>
      <c r="BI3" s="378"/>
      <c r="BJ3" s="378"/>
      <c r="BK3" s="378"/>
      <c r="BL3" s="378"/>
      <c r="BM3" s="378"/>
      <c r="BN3" s="378"/>
      <c r="BO3" s="378"/>
      <c r="BP3" s="378"/>
      <c r="BQ3" s="378"/>
      <c r="BR3" s="378"/>
      <c r="BS3" s="378"/>
      <c r="BT3" s="378"/>
      <c r="BU3" s="378"/>
      <c r="BV3" s="378"/>
    </row>
    <row r="4" spans="1:80" ht="13.5" customHeight="1">
      <c r="A4" s="175" t="s">
        <v>1</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364" t="s">
        <v>83</v>
      </c>
      <c r="BR4" s="365"/>
      <c r="BS4" s="366"/>
      <c r="BT4" s="353"/>
      <c r="BU4" s="354"/>
      <c r="BV4" s="355"/>
    </row>
    <row r="5" spans="1:80" s="164" customFormat="1" ht="27" hidden="1" customHeight="1">
      <c r="A5" s="158"/>
      <c r="B5" s="159"/>
      <c r="C5" s="159"/>
      <c r="D5" s="159"/>
      <c r="E5" s="159"/>
      <c r="F5" s="160" t="s">
        <v>84</v>
      </c>
      <c r="G5" s="160" t="s">
        <v>85</v>
      </c>
      <c r="H5" s="160" t="s">
        <v>86</v>
      </c>
      <c r="I5" s="160" t="s">
        <v>87</v>
      </c>
      <c r="J5" s="160" t="s">
        <v>88</v>
      </c>
      <c r="K5" s="160" t="s">
        <v>89</v>
      </c>
      <c r="L5" s="160" t="s">
        <v>90</v>
      </c>
      <c r="M5" s="160" t="s">
        <v>91</v>
      </c>
      <c r="N5" s="160" t="s">
        <v>92</v>
      </c>
      <c r="O5" s="160" t="s">
        <v>93</v>
      </c>
      <c r="P5" s="160" t="s">
        <v>94</v>
      </c>
      <c r="Q5" s="160" t="s">
        <v>95</v>
      </c>
      <c r="R5" s="160" t="s">
        <v>96</v>
      </c>
      <c r="S5" s="160" t="s">
        <v>97</v>
      </c>
      <c r="T5" s="160" t="s">
        <v>98</v>
      </c>
      <c r="U5" s="160" t="s">
        <v>99</v>
      </c>
      <c r="V5" s="160" t="s">
        <v>100</v>
      </c>
      <c r="W5" s="160" t="s">
        <v>101</v>
      </c>
      <c r="X5" s="160" t="s">
        <v>102</v>
      </c>
      <c r="Y5" s="160" t="s">
        <v>103</v>
      </c>
      <c r="Z5" s="160" t="s">
        <v>104</v>
      </c>
      <c r="AA5" s="160" t="s">
        <v>105</v>
      </c>
      <c r="AB5" s="160" t="s">
        <v>106</v>
      </c>
      <c r="AC5" s="160" t="s">
        <v>107</v>
      </c>
      <c r="AD5" s="160" t="s">
        <v>108</v>
      </c>
      <c r="AE5" s="160" t="s">
        <v>109</v>
      </c>
      <c r="AF5" s="160" t="s">
        <v>110</v>
      </c>
      <c r="AG5" s="160" t="s">
        <v>111</v>
      </c>
      <c r="AH5" s="161" t="s">
        <v>112</v>
      </c>
      <c r="AI5" s="161" t="s">
        <v>113</v>
      </c>
      <c r="AJ5" s="161" t="s">
        <v>114</v>
      </c>
      <c r="AK5" s="161" t="s">
        <v>115</v>
      </c>
      <c r="AL5" s="160" t="s">
        <v>116</v>
      </c>
      <c r="AM5" s="160" t="s">
        <v>117</v>
      </c>
      <c r="AN5" s="160" t="s">
        <v>118</v>
      </c>
      <c r="AO5" s="160" t="s">
        <v>119</v>
      </c>
      <c r="AP5" s="161" t="s">
        <v>120</v>
      </c>
      <c r="AQ5" s="161" t="s">
        <v>121</v>
      </c>
      <c r="AR5" s="161" t="s">
        <v>122</v>
      </c>
      <c r="AS5" s="161" t="s">
        <v>123</v>
      </c>
      <c r="AT5" s="160" t="s">
        <v>124</v>
      </c>
      <c r="AU5" s="160" t="s">
        <v>125</v>
      </c>
      <c r="AV5" s="160" t="s">
        <v>126</v>
      </c>
      <c r="AW5" s="160" t="s">
        <v>127</v>
      </c>
      <c r="AX5" s="160" t="s">
        <v>128</v>
      </c>
      <c r="AY5" s="160" t="s">
        <v>129</v>
      </c>
      <c r="AZ5" s="160" t="s">
        <v>130</v>
      </c>
      <c r="BA5" s="160" t="s">
        <v>131</v>
      </c>
      <c r="BB5" s="160" t="s">
        <v>132</v>
      </c>
      <c r="BC5" s="160" t="s">
        <v>133</v>
      </c>
      <c r="BD5" s="160" t="s">
        <v>134</v>
      </c>
      <c r="BE5" s="160" t="s">
        <v>135</v>
      </c>
      <c r="BF5" s="161" t="s">
        <v>136</v>
      </c>
      <c r="BG5" s="160" t="s">
        <v>137</v>
      </c>
      <c r="BH5" s="160" t="s">
        <v>138</v>
      </c>
      <c r="BI5" s="160" t="s">
        <v>139</v>
      </c>
      <c r="BJ5" s="162"/>
      <c r="BK5" s="163"/>
      <c r="BL5" s="162"/>
      <c r="BM5" s="162"/>
      <c r="BN5" s="162"/>
      <c r="BO5" s="162"/>
      <c r="BP5" s="162"/>
      <c r="BQ5" s="162"/>
      <c r="BR5" s="162"/>
      <c r="BS5" s="236"/>
      <c r="BT5" s="162"/>
      <c r="BU5" s="162"/>
      <c r="BV5" s="236"/>
    </row>
    <row r="6" spans="1:80" s="19" customFormat="1">
      <c r="A6" s="379" t="s">
        <v>140</v>
      </c>
      <c r="B6" s="380"/>
      <c r="C6" s="381"/>
      <c r="D6" s="154"/>
      <c r="E6" s="154"/>
      <c r="F6" s="385" t="s">
        <v>141</v>
      </c>
      <c r="G6" s="361"/>
      <c r="H6" s="220">
        <v>45444</v>
      </c>
      <c r="I6" s="220">
        <v>45657</v>
      </c>
      <c r="J6" s="360" t="s">
        <v>142</v>
      </c>
      <c r="K6" s="361"/>
      <c r="L6" s="220" t="s">
        <v>143</v>
      </c>
      <c r="M6" s="220" t="s">
        <v>144</v>
      </c>
      <c r="N6" s="360" t="s">
        <v>145</v>
      </c>
      <c r="O6" s="361"/>
      <c r="P6" s="220" t="s">
        <v>143</v>
      </c>
      <c r="Q6" s="220" t="s">
        <v>144</v>
      </c>
      <c r="R6" s="360" t="s">
        <v>146</v>
      </c>
      <c r="S6" s="361"/>
      <c r="T6" s="220" t="s">
        <v>143</v>
      </c>
      <c r="U6" s="220" t="s">
        <v>144</v>
      </c>
      <c r="V6" s="360" t="s">
        <v>147</v>
      </c>
      <c r="W6" s="361"/>
      <c r="X6" s="220" t="s">
        <v>143</v>
      </c>
      <c r="Y6" s="220" t="s">
        <v>144</v>
      </c>
      <c r="Z6" s="360" t="s">
        <v>148</v>
      </c>
      <c r="AA6" s="361"/>
      <c r="AB6" s="220" t="s">
        <v>143</v>
      </c>
      <c r="AC6" s="220" t="s">
        <v>144</v>
      </c>
      <c r="AD6" s="360" t="s">
        <v>149</v>
      </c>
      <c r="AE6" s="361"/>
      <c r="AF6" s="220" t="s">
        <v>143</v>
      </c>
      <c r="AG6" s="220" t="s">
        <v>144</v>
      </c>
      <c r="AH6" s="360" t="s">
        <v>150</v>
      </c>
      <c r="AI6" s="361"/>
      <c r="AJ6" s="220" t="s">
        <v>143</v>
      </c>
      <c r="AK6" s="220" t="s">
        <v>144</v>
      </c>
      <c r="AL6" s="360" t="s">
        <v>151</v>
      </c>
      <c r="AM6" s="361"/>
      <c r="AN6" s="220" t="s">
        <v>143</v>
      </c>
      <c r="AO6" s="220" t="s">
        <v>144</v>
      </c>
      <c r="AP6" s="360" t="s">
        <v>152</v>
      </c>
      <c r="AQ6" s="361"/>
      <c r="AR6" s="220" t="s">
        <v>143</v>
      </c>
      <c r="AS6" s="220" t="s">
        <v>144</v>
      </c>
      <c r="AT6" s="360" t="s">
        <v>153</v>
      </c>
      <c r="AU6" s="361"/>
      <c r="AV6" s="220" t="s">
        <v>143</v>
      </c>
      <c r="AW6" s="220" t="s">
        <v>144</v>
      </c>
      <c r="AX6" s="360" t="s">
        <v>154</v>
      </c>
      <c r="AY6" s="361"/>
      <c r="AZ6" s="220" t="s">
        <v>143</v>
      </c>
      <c r="BA6" s="220" t="s">
        <v>144</v>
      </c>
      <c r="BB6" s="360" t="s">
        <v>155</v>
      </c>
      <c r="BC6" s="361"/>
      <c r="BD6" s="220" t="s">
        <v>143</v>
      </c>
      <c r="BE6" s="220" t="s">
        <v>144</v>
      </c>
      <c r="BF6" s="360" t="s">
        <v>156</v>
      </c>
      <c r="BG6" s="361"/>
      <c r="BH6" s="220" t="s">
        <v>143</v>
      </c>
      <c r="BI6" s="220" t="s">
        <v>144</v>
      </c>
      <c r="BJ6" s="382" t="s">
        <v>157</v>
      </c>
      <c r="BK6" s="383"/>
      <c r="BL6" s="383"/>
      <c r="BM6" s="383"/>
      <c r="BN6" s="383"/>
      <c r="BO6" s="383"/>
      <c r="BP6" s="384"/>
      <c r="BQ6" s="362" t="s">
        <v>158</v>
      </c>
      <c r="BR6" s="359"/>
      <c r="BS6" s="363"/>
      <c r="BT6" s="362" t="s">
        <v>158</v>
      </c>
      <c r="BU6" s="359"/>
      <c r="BV6" s="363"/>
      <c r="BW6" s="18"/>
    </row>
    <row r="7" spans="1:80" s="21" customFormat="1">
      <c r="A7" s="141"/>
      <c r="B7" s="55"/>
      <c r="C7" s="55" t="str">
        <f>'Reimbursement Request'!E12</f>
        <v>EUR</v>
      </c>
      <c r="D7" s="97" t="s">
        <v>159</v>
      </c>
      <c r="E7" s="97" t="s">
        <v>18</v>
      </c>
      <c r="F7" s="199" t="str">
        <f>$C$7</f>
        <v>EUR</v>
      </c>
      <c r="G7" s="200" t="s">
        <v>18</v>
      </c>
      <c r="H7" s="200" t="s">
        <v>18</v>
      </c>
      <c r="I7" s="201" t="s">
        <v>18</v>
      </c>
      <c r="J7" s="202" t="str">
        <f>$C$7</f>
        <v>EUR</v>
      </c>
      <c r="K7" s="203" t="s">
        <v>18</v>
      </c>
      <c r="L7" s="203" t="s">
        <v>18</v>
      </c>
      <c r="M7" s="204" t="s">
        <v>18</v>
      </c>
      <c r="N7" s="202" t="str">
        <f>$C$7</f>
        <v>EUR</v>
      </c>
      <c r="O7" s="203" t="s">
        <v>18</v>
      </c>
      <c r="P7" s="203" t="s">
        <v>18</v>
      </c>
      <c r="Q7" s="204" t="s">
        <v>18</v>
      </c>
      <c r="R7" s="202" t="str">
        <f>$C$7</f>
        <v>EUR</v>
      </c>
      <c r="S7" s="203" t="s">
        <v>18</v>
      </c>
      <c r="T7" s="203" t="s">
        <v>18</v>
      </c>
      <c r="U7" s="204" t="s">
        <v>18</v>
      </c>
      <c r="V7" s="202" t="str">
        <f>$C$7</f>
        <v>EUR</v>
      </c>
      <c r="W7" s="203" t="s">
        <v>18</v>
      </c>
      <c r="X7" s="203" t="s">
        <v>18</v>
      </c>
      <c r="Y7" s="204" t="s">
        <v>18</v>
      </c>
      <c r="Z7" s="202" t="str">
        <f>$C$7</f>
        <v>EUR</v>
      </c>
      <c r="AA7" s="203" t="s">
        <v>18</v>
      </c>
      <c r="AB7" s="203" t="s">
        <v>18</v>
      </c>
      <c r="AC7" s="204" t="s">
        <v>18</v>
      </c>
      <c r="AD7" s="202" t="str">
        <f>$C$7</f>
        <v>EUR</v>
      </c>
      <c r="AE7" s="203" t="s">
        <v>18</v>
      </c>
      <c r="AF7" s="203" t="s">
        <v>18</v>
      </c>
      <c r="AG7" s="204" t="s">
        <v>18</v>
      </c>
      <c r="AH7" s="202" t="str">
        <f>$C$7</f>
        <v>EUR</v>
      </c>
      <c r="AI7" s="203" t="s">
        <v>18</v>
      </c>
      <c r="AJ7" s="203" t="s">
        <v>18</v>
      </c>
      <c r="AK7" s="204" t="s">
        <v>18</v>
      </c>
      <c r="AL7" s="202" t="str">
        <f>$C$7</f>
        <v>EUR</v>
      </c>
      <c r="AM7" s="203" t="s">
        <v>18</v>
      </c>
      <c r="AN7" s="203" t="s">
        <v>18</v>
      </c>
      <c r="AO7" s="204" t="s">
        <v>18</v>
      </c>
      <c r="AP7" s="202" t="str">
        <f>$C$7</f>
        <v>EUR</v>
      </c>
      <c r="AQ7" s="203" t="s">
        <v>18</v>
      </c>
      <c r="AR7" s="203" t="s">
        <v>18</v>
      </c>
      <c r="AS7" s="204" t="s">
        <v>18</v>
      </c>
      <c r="AT7" s="202" t="str">
        <f>$C$7</f>
        <v>EUR</v>
      </c>
      <c r="AU7" s="203" t="s">
        <v>18</v>
      </c>
      <c r="AV7" s="203" t="s">
        <v>18</v>
      </c>
      <c r="AW7" s="204" t="s">
        <v>18</v>
      </c>
      <c r="AX7" s="202" t="str">
        <f>$C$7</f>
        <v>EUR</v>
      </c>
      <c r="AY7" s="203" t="s">
        <v>18</v>
      </c>
      <c r="AZ7" s="203" t="s">
        <v>18</v>
      </c>
      <c r="BA7" s="204" t="s">
        <v>18</v>
      </c>
      <c r="BB7" s="202" t="str">
        <f>$C$7</f>
        <v>EUR</v>
      </c>
      <c r="BC7" s="203" t="s">
        <v>18</v>
      </c>
      <c r="BD7" s="203" t="s">
        <v>18</v>
      </c>
      <c r="BE7" s="219" t="s">
        <v>18</v>
      </c>
      <c r="BF7" s="202" t="str">
        <f>$C$7</f>
        <v>EUR</v>
      </c>
      <c r="BG7" s="203" t="s">
        <v>18</v>
      </c>
      <c r="BH7" s="203" t="s">
        <v>18</v>
      </c>
      <c r="BI7" s="204" t="s">
        <v>18</v>
      </c>
      <c r="BJ7" s="358" t="str">
        <f>C7</f>
        <v>EUR</v>
      </c>
      <c r="BK7" s="359"/>
      <c r="BL7" s="359"/>
      <c r="BM7" s="358" t="s">
        <v>18</v>
      </c>
      <c r="BN7" s="359"/>
      <c r="BO7" s="359"/>
      <c r="BP7" s="359"/>
      <c r="BQ7" s="231" t="s">
        <v>16</v>
      </c>
      <c r="BR7" s="227" t="s">
        <v>16</v>
      </c>
      <c r="BS7" s="233" t="s">
        <v>16</v>
      </c>
      <c r="BT7" s="231" t="s">
        <v>18</v>
      </c>
      <c r="BU7" s="227" t="s">
        <v>18</v>
      </c>
      <c r="BV7" s="233" t="s">
        <v>18</v>
      </c>
      <c r="BW7" s="20"/>
    </row>
    <row r="8" spans="1:80" s="21" customFormat="1" ht="76.5">
      <c r="A8" s="141" t="s">
        <v>160</v>
      </c>
      <c r="B8" s="55" t="s">
        <v>161</v>
      </c>
      <c r="C8" s="55" t="s">
        <v>162</v>
      </c>
      <c r="D8" s="97" t="s">
        <v>163</v>
      </c>
      <c r="E8" s="97" t="s">
        <v>164</v>
      </c>
      <c r="F8" s="199" t="s">
        <v>165</v>
      </c>
      <c r="G8" s="205" t="s">
        <v>165</v>
      </c>
      <c r="H8" s="205" t="s">
        <v>27</v>
      </c>
      <c r="I8" s="205" t="s">
        <v>164</v>
      </c>
      <c r="J8" s="202" t="s">
        <v>165</v>
      </c>
      <c r="K8" s="202" t="s">
        <v>165</v>
      </c>
      <c r="L8" s="202" t="s">
        <v>27</v>
      </c>
      <c r="M8" s="202" t="s">
        <v>164</v>
      </c>
      <c r="N8" s="202" t="s">
        <v>165</v>
      </c>
      <c r="O8" s="202" t="s">
        <v>165</v>
      </c>
      <c r="P8" s="202" t="s">
        <v>27</v>
      </c>
      <c r="Q8" s="202" t="s">
        <v>164</v>
      </c>
      <c r="R8" s="202" t="s">
        <v>165</v>
      </c>
      <c r="S8" s="202" t="s">
        <v>165</v>
      </c>
      <c r="T8" s="202" t="s">
        <v>27</v>
      </c>
      <c r="U8" s="202" t="s">
        <v>164</v>
      </c>
      <c r="V8" s="202" t="s">
        <v>165</v>
      </c>
      <c r="W8" s="202" t="s">
        <v>165</v>
      </c>
      <c r="X8" s="202" t="s">
        <v>27</v>
      </c>
      <c r="Y8" s="202" t="s">
        <v>164</v>
      </c>
      <c r="Z8" s="202" t="s">
        <v>165</v>
      </c>
      <c r="AA8" s="202" t="s">
        <v>165</v>
      </c>
      <c r="AB8" s="202" t="s">
        <v>27</v>
      </c>
      <c r="AC8" s="202" t="s">
        <v>164</v>
      </c>
      <c r="AD8" s="202" t="s">
        <v>165</v>
      </c>
      <c r="AE8" s="202" t="s">
        <v>165</v>
      </c>
      <c r="AF8" s="202" t="s">
        <v>27</v>
      </c>
      <c r="AG8" s="202" t="s">
        <v>164</v>
      </c>
      <c r="AH8" s="202" t="s">
        <v>165</v>
      </c>
      <c r="AI8" s="202" t="s">
        <v>165</v>
      </c>
      <c r="AJ8" s="202" t="s">
        <v>27</v>
      </c>
      <c r="AK8" s="202" t="s">
        <v>164</v>
      </c>
      <c r="AL8" s="202" t="s">
        <v>165</v>
      </c>
      <c r="AM8" s="202" t="s">
        <v>165</v>
      </c>
      <c r="AN8" s="202" t="s">
        <v>27</v>
      </c>
      <c r="AO8" s="202" t="s">
        <v>164</v>
      </c>
      <c r="AP8" s="202" t="s">
        <v>165</v>
      </c>
      <c r="AQ8" s="202" t="s">
        <v>165</v>
      </c>
      <c r="AR8" s="202" t="s">
        <v>27</v>
      </c>
      <c r="AS8" s="202" t="s">
        <v>164</v>
      </c>
      <c r="AT8" s="202" t="s">
        <v>165</v>
      </c>
      <c r="AU8" s="202" t="s">
        <v>165</v>
      </c>
      <c r="AV8" s="202" t="s">
        <v>27</v>
      </c>
      <c r="AW8" s="202" t="s">
        <v>164</v>
      </c>
      <c r="AX8" s="202" t="s">
        <v>165</v>
      </c>
      <c r="AY8" s="202" t="s">
        <v>165</v>
      </c>
      <c r="AZ8" s="202" t="s">
        <v>27</v>
      </c>
      <c r="BA8" s="202" t="s">
        <v>164</v>
      </c>
      <c r="BB8" s="202" t="s">
        <v>165</v>
      </c>
      <c r="BC8" s="202" t="s">
        <v>165</v>
      </c>
      <c r="BD8" s="202" t="s">
        <v>27</v>
      </c>
      <c r="BE8" s="202" t="s">
        <v>164</v>
      </c>
      <c r="BF8" s="202" t="s">
        <v>165</v>
      </c>
      <c r="BG8" s="202" t="s">
        <v>165</v>
      </c>
      <c r="BH8" s="202" t="s">
        <v>27</v>
      </c>
      <c r="BI8" s="202" t="s">
        <v>164</v>
      </c>
      <c r="BJ8" s="133" t="s">
        <v>165</v>
      </c>
      <c r="BK8" s="56" t="s">
        <v>166</v>
      </c>
      <c r="BL8" s="129" t="s">
        <v>167</v>
      </c>
      <c r="BM8" s="189" t="s">
        <v>168</v>
      </c>
      <c r="BN8" s="56" t="s">
        <v>164</v>
      </c>
      <c r="BO8" s="56" t="s">
        <v>169</v>
      </c>
      <c r="BP8" s="134" t="s">
        <v>170</v>
      </c>
      <c r="BQ8" s="230" t="s">
        <v>171</v>
      </c>
      <c r="BR8" s="228" t="s">
        <v>172</v>
      </c>
      <c r="BS8" s="234" t="s">
        <v>173</v>
      </c>
      <c r="BT8" s="230" t="s">
        <v>171</v>
      </c>
      <c r="BU8" s="228" t="s">
        <v>172</v>
      </c>
      <c r="BV8" s="234" t="s">
        <v>173</v>
      </c>
      <c r="BW8" s="20"/>
    </row>
    <row r="9" spans="1:80" s="21" customFormat="1">
      <c r="A9" s="142"/>
      <c r="B9" s="98" t="str">
        <f>CONCATENATE("Exchange rate ", 'Reimbursement Request'!B15)</f>
        <v>Exchange rate CHF/EUR</v>
      </c>
      <c r="C9" s="182">
        <v>1.036081</v>
      </c>
      <c r="D9" s="151"/>
      <c r="E9" s="150"/>
      <c r="F9" s="249">
        <v>1</v>
      </c>
      <c r="G9" s="206"/>
      <c r="H9" s="206"/>
      <c r="I9" s="207"/>
      <c r="J9" s="208">
        <v>1</v>
      </c>
      <c r="K9" s="209"/>
      <c r="L9" s="209"/>
      <c r="M9" s="210"/>
      <c r="N9" s="208">
        <v>1</v>
      </c>
      <c r="O9" s="209"/>
      <c r="P9" s="209"/>
      <c r="Q9" s="210"/>
      <c r="R9" s="208">
        <v>1</v>
      </c>
      <c r="S9" s="209"/>
      <c r="T9" s="209"/>
      <c r="U9" s="210"/>
      <c r="V9" s="208">
        <v>1</v>
      </c>
      <c r="W9" s="209"/>
      <c r="X9" s="209"/>
      <c r="Y9" s="210"/>
      <c r="Z9" s="208">
        <v>1</v>
      </c>
      <c r="AA9" s="209"/>
      <c r="AB9" s="209"/>
      <c r="AC9" s="210"/>
      <c r="AD9" s="208">
        <v>1</v>
      </c>
      <c r="AE9" s="209"/>
      <c r="AF9" s="209"/>
      <c r="AG9" s="210"/>
      <c r="AH9" s="208">
        <v>1</v>
      </c>
      <c r="AI9" s="209"/>
      <c r="AJ9" s="209"/>
      <c r="AK9" s="210"/>
      <c r="AL9" s="208">
        <v>1</v>
      </c>
      <c r="AM9" s="209"/>
      <c r="AN9" s="209"/>
      <c r="AO9" s="210"/>
      <c r="AP9" s="208">
        <v>1</v>
      </c>
      <c r="AQ9" s="209"/>
      <c r="AR9" s="209"/>
      <c r="AS9" s="210"/>
      <c r="AT9" s="208">
        <v>1</v>
      </c>
      <c r="AU9" s="209"/>
      <c r="AV9" s="209"/>
      <c r="AW9" s="210"/>
      <c r="AX9" s="208">
        <v>1</v>
      </c>
      <c r="AY9" s="209"/>
      <c r="AZ9" s="209"/>
      <c r="BA9" s="210"/>
      <c r="BB9" s="208">
        <v>2</v>
      </c>
      <c r="BC9" s="209"/>
      <c r="BD9" s="209"/>
      <c r="BE9" s="210"/>
      <c r="BF9" s="208">
        <v>1</v>
      </c>
      <c r="BG9" s="209"/>
      <c r="BH9" s="209"/>
      <c r="BI9" s="211"/>
      <c r="BJ9" s="135"/>
      <c r="BK9" s="99"/>
      <c r="BL9" s="99"/>
      <c r="BM9" s="132"/>
      <c r="BN9" s="193"/>
      <c r="BO9" s="99"/>
      <c r="BP9" s="136"/>
      <c r="BQ9" s="229"/>
      <c r="BR9" s="229"/>
      <c r="BS9" s="235"/>
      <c r="BT9" s="229"/>
      <c r="BU9" s="229"/>
      <c r="BV9" s="235"/>
      <c r="BW9" s="20"/>
    </row>
    <row r="10" spans="1:80" s="23" customFormat="1">
      <c r="A10" s="167">
        <v>1</v>
      </c>
      <c r="B10" s="168" t="s">
        <v>174</v>
      </c>
      <c r="C10" s="57">
        <f>SUMIFS(C$10:C$38,$A$10:$A$38,"&lt;"&amp;$A$16,$A$10:$A$38,"&gt;"&amp;$A$10)</f>
        <v>1542928.0699999998</v>
      </c>
      <c r="D10" s="172">
        <v>0.85</v>
      </c>
      <c r="E10" s="138">
        <f>ROUND(C10/$C$9*D10,2)</f>
        <v>1265816.92</v>
      </c>
      <c r="F10" s="212">
        <f>SUMIFS(F$10:F$38,$A$10:$A$38,"&lt;"&amp;$A$16,$A$10:$A$38,"&gt;"&amp;$A$10)</f>
        <v>37535</v>
      </c>
      <c r="G10" s="213">
        <f>ROUND(F10/$F$9,2)</f>
        <v>37535</v>
      </c>
      <c r="H10" s="213">
        <f>G10-I10</f>
        <v>5630.25</v>
      </c>
      <c r="I10" s="213">
        <f>ROUND(F10/F$9*$D10,2)</f>
        <v>31904.75</v>
      </c>
      <c r="J10" s="212">
        <f>SUMIFS(J$10:J$38,$A$10:$A$38,"&lt;"&amp;$A$16,$A$10:$A$38,"&gt;"&amp;$A$10)</f>
        <v>0</v>
      </c>
      <c r="K10" s="213">
        <f>ROUND(J10/J$9,2)</f>
        <v>0</v>
      </c>
      <c r="L10" s="213">
        <f>K10-M10</f>
        <v>0</v>
      </c>
      <c r="M10" s="213">
        <f>ROUND(J10/J$9*$D10,2)</f>
        <v>0</v>
      </c>
      <c r="N10" s="212">
        <f>SUMIFS(N$10:N$38,$A$10:$A$38,"&lt;"&amp;$A$16,$A$10:$A$38,"&gt;"&amp;$A$10)</f>
        <v>0</v>
      </c>
      <c r="O10" s="213">
        <f>ROUND(N10/N$9,2)</f>
        <v>0</v>
      </c>
      <c r="P10" s="213">
        <f>O10-Q10</f>
        <v>0</v>
      </c>
      <c r="Q10" s="213">
        <f>ROUND(N10/N$9*$D10,2)</f>
        <v>0</v>
      </c>
      <c r="R10" s="212">
        <f>SUMIFS(R$10:R$38,$A$10:$A$38,"&lt;"&amp;$A$16,$A$10:$A$38,"&gt;"&amp;$A$10)</f>
        <v>0</v>
      </c>
      <c r="S10" s="213">
        <f>ROUND(R10/R$9,2)</f>
        <v>0</v>
      </c>
      <c r="T10" s="213">
        <f>S10-U10</f>
        <v>0</v>
      </c>
      <c r="U10" s="213">
        <f>ROUND(R10/R$9*$D10,2)</f>
        <v>0</v>
      </c>
      <c r="V10" s="212">
        <f>SUMIFS(V$10:V$38,$A$10:$A$38,"&lt;"&amp;$A$16,$A$10:$A$38,"&gt;"&amp;$A$10)</f>
        <v>0</v>
      </c>
      <c r="W10" s="213">
        <f>ROUND(V10/V$9,2)</f>
        <v>0</v>
      </c>
      <c r="X10" s="213">
        <f>W10-Y10</f>
        <v>0</v>
      </c>
      <c r="Y10" s="213">
        <f>ROUND(V10/V$9*$D10,2)</f>
        <v>0</v>
      </c>
      <c r="Z10" s="212">
        <f>SUMIFS(Z$10:Z$38,$A$10:$A$38,"&lt;"&amp;$A$16,$A$10:$A$38,"&gt;"&amp;$A$10)</f>
        <v>0</v>
      </c>
      <c r="AA10" s="213">
        <f>ROUND(Z10/Z$9,2)</f>
        <v>0</v>
      </c>
      <c r="AB10" s="213">
        <f>AA10-AC10</f>
        <v>0</v>
      </c>
      <c r="AC10" s="213">
        <f>ROUND(Z10/Z$9*$D10,2)</f>
        <v>0</v>
      </c>
      <c r="AD10" s="212">
        <f>SUMIFS(AD$10:AD$38,$A$10:$A$38,"&lt;"&amp;$A$16,$A$10:$A$38,"&gt;"&amp;$A$10)</f>
        <v>0</v>
      </c>
      <c r="AE10" s="213">
        <f>ROUND(AD10/AD$9,2)</f>
        <v>0</v>
      </c>
      <c r="AF10" s="213">
        <f>AE10-AG10</f>
        <v>0</v>
      </c>
      <c r="AG10" s="213">
        <f>ROUND(AD10/AD$9*$D10,2)</f>
        <v>0</v>
      </c>
      <c r="AH10" s="212">
        <f>SUMIFS(AH$10:AH$38,$A$10:$A$38,"&lt;"&amp;$A$16,$A$10:$A$38,"&gt;"&amp;$A$10)</f>
        <v>0</v>
      </c>
      <c r="AI10" s="213">
        <f>ROUND(AH10/AH$9,2)</f>
        <v>0</v>
      </c>
      <c r="AJ10" s="213">
        <f>AI10-AK10</f>
        <v>0</v>
      </c>
      <c r="AK10" s="213">
        <f>ROUND(AH10/AH$9*$D10,2)</f>
        <v>0</v>
      </c>
      <c r="AL10" s="212">
        <f>SUMIFS(AL$10:AL$38,$A$10:$A$38,"&lt;"&amp;$A$16,$A$10:$A$38,"&gt;"&amp;$A$10)</f>
        <v>0</v>
      </c>
      <c r="AM10" s="213">
        <f>ROUND(AL10/AL$9,2)</f>
        <v>0</v>
      </c>
      <c r="AN10" s="213">
        <f>AM10-AO10</f>
        <v>0</v>
      </c>
      <c r="AO10" s="213">
        <f>ROUND(AL10/AL$9*$D10,2)</f>
        <v>0</v>
      </c>
      <c r="AP10" s="212">
        <f>SUMIFS(AP$10:AP$38,$A$10:$A$38,"&lt;"&amp;$A$16,$A$10:$A$38,"&gt;"&amp;$A$10)</f>
        <v>0</v>
      </c>
      <c r="AQ10" s="213">
        <f>ROUND(AP10/AP$9,2)</f>
        <v>0</v>
      </c>
      <c r="AR10" s="213">
        <f>AQ10-AS10</f>
        <v>0</v>
      </c>
      <c r="AS10" s="213">
        <f>ROUND(AP10/AP$9*$D10,2)</f>
        <v>0</v>
      </c>
      <c r="AT10" s="212">
        <f>SUMIFS(AT$10:AT$38,$A$10:$A$38,"&lt;"&amp;$A$16,$A$10:$A$38,"&gt;"&amp;$A$10)</f>
        <v>0</v>
      </c>
      <c r="AU10" s="213">
        <f>ROUND(AT10/AT$9,2)</f>
        <v>0</v>
      </c>
      <c r="AV10" s="213">
        <f>AU10-AW10</f>
        <v>0</v>
      </c>
      <c r="AW10" s="213">
        <f>ROUND(AT10/AT$9*$D10,2)</f>
        <v>0</v>
      </c>
      <c r="AX10" s="212">
        <f>SUMIFS(AX$10:AX$38,$A$10:$A$38,"&lt;"&amp;$A$16,$A$10:$A$38,"&gt;"&amp;$A$10)</f>
        <v>0</v>
      </c>
      <c r="AY10" s="213">
        <f>ROUND(AX10/AX$9,2)</f>
        <v>0</v>
      </c>
      <c r="AZ10" s="213">
        <f>AY10-BA10</f>
        <v>0</v>
      </c>
      <c r="BA10" s="213">
        <f>ROUND(AX10/AX$9*$D10,2)</f>
        <v>0</v>
      </c>
      <c r="BB10" s="212">
        <f>SUMIFS(BB$10:BB$38,$A$10:$A$38,"&lt;"&amp;$A$16,$A$10:$A$38,"&gt;"&amp;$A$10)</f>
        <v>0</v>
      </c>
      <c r="BC10" s="213">
        <f>ROUND(BB10/BB$9,2)</f>
        <v>0</v>
      </c>
      <c r="BD10" s="213">
        <f>BC10-BE10</f>
        <v>0</v>
      </c>
      <c r="BE10" s="213">
        <f>ROUND(BB10/BB$9*$D10,2)</f>
        <v>0</v>
      </c>
      <c r="BF10" s="212">
        <f>SUMIFS(BF$10:BF$38,$A$10:$A$38,"&lt;"&amp;$A$16,$A$10:$A$38,"&gt;"&amp;$A$10)</f>
        <v>0</v>
      </c>
      <c r="BG10" s="213">
        <f>ROUND(BF10/BF$9,2)</f>
        <v>0</v>
      </c>
      <c r="BH10" s="213">
        <f>BG10-BI10</f>
        <v>0</v>
      </c>
      <c r="BI10" s="213">
        <f>ROUND(BF10/BF$9*$D10,2)</f>
        <v>0</v>
      </c>
      <c r="BJ10" s="57">
        <f>SUMIFS(BJ10:BJ38,$A$10:$A$38,"&lt;"&amp;$A$16,$A$10:$A$38,"&gt;"&amp;$A$10)</f>
        <v>37535</v>
      </c>
      <c r="BK10" s="58">
        <f t="shared" ref="BK10:BK38" si="0">BJ10/C10</f>
        <v>2.4327122391389254E-2</v>
      </c>
      <c r="BL10" s="130">
        <f t="shared" ref="BL10:BL38" si="1">C10-BJ10</f>
        <v>1505393.0699999998</v>
      </c>
      <c r="BM10" s="190">
        <f>G10+K10+O10+S10+W10+AA10+AE10+AI10+AM10+AQ10+AU10+AY10+BC10+BG10</f>
        <v>37535</v>
      </c>
      <c r="BN10" s="57">
        <f>I10+M10+Q10+U10+Y10+AC10+AG10+AK10+AO10+AS10+AW10+BA10+BE10+BI10</f>
        <v>31904.75</v>
      </c>
      <c r="BO10" s="58">
        <f>BN10/E10</f>
        <v>2.5204869279200345E-2</v>
      </c>
      <c r="BP10" s="138">
        <f>E10-BN10</f>
        <v>1233912.17</v>
      </c>
      <c r="BQ10" s="237"/>
      <c r="BR10" s="238"/>
      <c r="BS10" s="239"/>
      <c r="BT10" s="237">
        <v>61000</v>
      </c>
      <c r="BU10" s="238">
        <v>300000</v>
      </c>
      <c r="BV10" s="239">
        <v>400000</v>
      </c>
      <c r="BW10" s="22"/>
      <c r="BY10" s="22"/>
      <c r="CA10" s="24"/>
      <c r="CB10" s="22"/>
    </row>
    <row r="11" spans="1:80" s="23" customFormat="1">
      <c r="A11" s="169">
        <v>1.1000000000000001</v>
      </c>
      <c r="B11" s="170" t="s">
        <v>175</v>
      </c>
      <c r="C11" s="171">
        <v>692732</v>
      </c>
      <c r="D11" s="152"/>
      <c r="E11" s="140"/>
      <c r="F11" s="214">
        <f>28499.41+6534.63</f>
        <v>35034.04</v>
      </c>
      <c r="G11" s="215"/>
      <c r="H11" s="215"/>
      <c r="I11" s="215"/>
      <c r="J11" s="214"/>
      <c r="K11" s="216"/>
      <c r="L11" s="216"/>
      <c r="M11" s="216"/>
      <c r="N11" s="214"/>
      <c r="O11" s="216"/>
      <c r="P11" s="216"/>
      <c r="Q11" s="216"/>
      <c r="R11" s="214"/>
      <c r="S11" s="216"/>
      <c r="T11" s="216"/>
      <c r="U11" s="216"/>
      <c r="V11" s="214"/>
      <c r="W11" s="216"/>
      <c r="X11" s="216"/>
      <c r="Y11" s="216"/>
      <c r="Z11" s="214"/>
      <c r="AA11" s="216"/>
      <c r="AB11" s="216"/>
      <c r="AC11" s="216"/>
      <c r="AD11" s="214"/>
      <c r="AE11" s="216"/>
      <c r="AF11" s="216"/>
      <c r="AG11" s="216"/>
      <c r="AH11" s="214"/>
      <c r="AI11" s="216"/>
      <c r="AJ11" s="216"/>
      <c r="AK11" s="216"/>
      <c r="AL11" s="214"/>
      <c r="AM11" s="216"/>
      <c r="AN11" s="216"/>
      <c r="AO11" s="216"/>
      <c r="AP11" s="214"/>
      <c r="AQ11" s="216"/>
      <c r="AR11" s="216"/>
      <c r="AS11" s="216"/>
      <c r="AT11" s="214"/>
      <c r="AU11" s="216"/>
      <c r="AV11" s="216"/>
      <c r="AW11" s="216"/>
      <c r="AX11" s="214"/>
      <c r="AY11" s="216"/>
      <c r="AZ11" s="216"/>
      <c r="BA11" s="216"/>
      <c r="BB11" s="214"/>
      <c r="BC11" s="216"/>
      <c r="BD11" s="216"/>
      <c r="BE11" s="216"/>
      <c r="BF11" s="214"/>
      <c r="BG11" s="216"/>
      <c r="BH11" s="216"/>
      <c r="BI11" s="216"/>
      <c r="BJ11" s="139">
        <f>SUM(F11:BI11)</f>
        <v>35034.04</v>
      </c>
      <c r="BK11" s="60">
        <f t="shared" si="0"/>
        <v>5.0573728368257853E-2</v>
      </c>
      <c r="BL11" s="131">
        <f t="shared" si="1"/>
        <v>657697.96</v>
      </c>
      <c r="BM11" s="191"/>
      <c r="BN11" s="59"/>
      <c r="BO11" s="59"/>
      <c r="BP11" s="140"/>
      <c r="BQ11" s="232"/>
      <c r="BR11" s="59"/>
      <c r="BS11" s="140"/>
      <c r="BT11" s="232"/>
      <c r="BU11" s="59"/>
      <c r="BV11" s="140"/>
      <c r="BW11" s="22"/>
      <c r="BY11" s="22"/>
      <c r="CA11" s="24"/>
      <c r="CB11" s="22"/>
    </row>
    <row r="12" spans="1:80" s="23" customFormat="1">
      <c r="A12" s="169">
        <v>1.2</v>
      </c>
      <c r="B12" s="170" t="s">
        <v>176</v>
      </c>
      <c r="C12" s="171">
        <v>140000</v>
      </c>
      <c r="D12" s="152"/>
      <c r="E12" s="140"/>
      <c r="F12" s="214">
        <v>2110.0700000000002</v>
      </c>
      <c r="G12" s="215"/>
      <c r="H12" s="215"/>
      <c r="I12" s="215"/>
      <c r="J12" s="214"/>
      <c r="K12" s="216"/>
      <c r="L12" s="216"/>
      <c r="M12" s="216"/>
      <c r="N12" s="214"/>
      <c r="O12" s="216"/>
      <c r="P12" s="216"/>
      <c r="Q12" s="216"/>
      <c r="R12" s="214"/>
      <c r="S12" s="216"/>
      <c r="T12" s="216"/>
      <c r="U12" s="216"/>
      <c r="V12" s="214"/>
      <c r="W12" s="216"/>
      <c r="X12" s="216"/>
      <c r="Y12" s="216"/>
      <c r="Z12" s="214"/>
      <c r="AA12" s="216"/>
      <c r="AB12" s="216"/>
      <c r="AC12" s="216"/>
      <c r="AD12" s="214"/>
      <c r="AE12" s="216"/>
      <c r="AF12" s="216"/>
      <c r="AG12" s="216"/>
      <c r="AH12" s="214"/>
      <c r="AI12" s="216"/>
      <c r="AJ12" s="216"/>
      <c r="AK12" s="216"/>
      <c r="AL12" s="214"/>
      <c r="AM12" s="216"/>
      <c r="AN12" s="216"/>
      <c r="AO12" s="216"/>
      <c r="AP12" s="214"/>
      <c r="AQ12" s="216"/>
      <c r="AR12" s="216"/>
      <c r="AS12" s="216"/>
      <c r="AT12" s="214"/>
      <c r="AU12" s="216"/>
      <c r="AV12" s="216"/>
      <c r="AW12" s="216"/>
      <c r="AX12" s="214"/>
      <c r="AY12" s="216"/>
      <c r="AZ12" s="216"/>
      <c r="BA12" s="216"/>
      <c r="BB12" s="214"/>
      <c r="BC12" s="216"/>
      <c r="BD12" s="216"/>
      <c r="BE12" s="216"/>
      <c r="BF12" s="214"/>
      <c r="BG12" s="216"/>
      <c r="BH12" s="216"/>
      <c r="BI12" s="216"/>
      <c r="BJ12" s="139">
        <f t="shared" ref="BJ12:BJ38" si="2">SUM(F12:BI12)</f>
        <v>2110.0700000000002</v>
      </c>
      <c r="BK12" s="60">
        <f t="shared" si="0"/>
        <v>1.5071928571428573E-2</v>
      </c>
      <c r="BL12" s="131">
        <f t="shared" si="1"/>
        <v>137889.93</v>
      </c>
      <c r="BM12" s="191"/>
      <c r="BN12" s="59"/>
      <c r="BO12" s="59"/>
      <c r="BP12" s="140"/>
      <c r="BQ12" s="232"/>
      <c r="BR12" s="59"/>
      <c r="BS12" s="140"/>
      <c r="BT12" s="232"/>
      <c r="BU12" s="59"/>
      <c r="BV12" s="140"/>
      <c r="BW12" s="22"/>
      <c r="BY12" s="22"/>
      <c r="CA12" s="24"/>
      <c r="CB12" s="22"/>
    </row>
    <row r="13" spans="1:80" s="23" customFormat="1">
      <c r="A13" s="169">
        <v>1.3</v>
      </c>
      <c r="B13" s="170" t="s">
        <v>177</v>
      </c>
      <c r="C13" s="171">
        <v>543776.11</v>
      </c>
      <c r="D13" s="152"/>
      <c r="E13" s="140"/>
      <c r="F13" s="214">
        <v>0</v>
      </c>
      <c r="G13" s="215"/>
      <c r="H13" s="215"/>
      <c r="I13" s="215"/>
      <c r="J13" s="214"/>
      <c r="K13" s="216"/>
      <c r="L13" s="216"/>
      <c r="M13" s="216"/>
      <c r="N13" s="214"/>
      <c r="O13" s="216"/>
      <c r="P13" s="216"/>
      <c r="Q13" s="216"/>
      <c r="R13" s="214"/>
      <c r="S13" s="216"/>
      <c r="T13" s="216"/>
      <c r="U13" s="216"/>
      <c r="V13" s="214"/>
      <c r="W13" s="216"/>
      <c r="X13" s="216"/>
      <c r="Y13" s="216"/>
      <c r="Z13" s="214"/>
      <c r="AA13" s="216"/>
      <c r="AB13" s="216"/>
      <c r="AC13" s="216"/>
      <c r="AD13" s="214"/>
      <c r="AE13" s="216"/>
      <c r="AF13" s="216"/>
      <c r="AG13" s="216"/>
      <c r="AH13" s="214"/>
      <c r="AI13" s="216"/>
      <c r="AJ13" s="216"/>
      <c r="AK13" s="216"/>
      <c r="AL13" s="214"/>
      <c r="AM13" s="216"/>
      <c r="AN13" s="216"/>
      <c r="AO13" s="216"/>
      <c r="AP13" s="214"/>
      <c r="AQ13" s="216"/>
      <c r="AR13" s="216"/>
      <c r="AS13" s="216"/>
      <c r="AT13" s="214"/>
      <c r="AU13" s="216"/>
      <c r="AV13" s="216"/>
      <c r="AW13" s="216"/>
      <c r="AX13" s="214"/>
      <c r="AY13" s="216"/>
      <c r="AZ13" s="216"/>
      <c r="BA13" s="216"/>
      <c r="BB13" s="214"/>
      <c r="BC13" s="216"/>
      <c r="BD13" s="216"/>
      <c r="BE13" s="216"/>
      <c r="BF13" s="214"/>
      <c r="BG13" s="216"/>
      <c r="BH13" s="216"/>
      <c r="BI13" s="216"/>
      <c r="BJ13" s="139">
        <f t="shared" si="2"/>
        <v>0</v>
      </c>
      <c r="BK13" s="60">
        <f t="shared" si="0"/>
        <v>0</v>
      </c>
      <c r="BL13" s="131">
        <f t="shared" si="1"/>
        <v>543776.11</v>
      </c>
      <c r="BM13" s="191"/>
      <c r="BN13" s="59"/>
      <c r="BO13" s="59"/>
      <c r="BP13" s="140"/>
      <c r="BQ13" s="232"/>
      <c r="BR13" s="59"/>
      <c r="BS13" s="140"/>
      <c r="BT13" s="232"/>
      <c r="BU13" s="59"/>
      <c r="BV13" s="140"/>
      <c r="BW13" s="22"/>
      <c r="BY13" s="22"/>
      <c r="CA13" s="24"/>
      <c r="CB13" s="22"/>
    </row>
    <row r="14" spans="1:80" s="23" customFormat="1">
      <c r="A14" s="169">
        <v>1.4</v>
      </c>
      <c r="B14" s="170" t="s">
        <v>178</v>
      </c>
      <c r="C14" s="171">
        <v>154000.01</v>
      </c>
      <c r="D14" s="152"/>
      <c r="E14" s="140"/>
      <c r="F14" s="214">
        <v>310.37</v>
      </c>
      <c r="G14" s="215"/>
      <c r="H14" s="215"/>
      <c r="I14" s="215"/>
      <c r="J14" s="214"/>
      <c r="K14" s="216"/>
      <c r="L14" s="216"/>
      <c r="M14" s="216"/>
      <c r="N14" s="214"/>
      <c r="O14" s="216"/>
      <c r="P14" s="216"/>
      <c r="Q14" s="216"/>
      <c r="R14" s="214"/>
      <c r="S14" s="216"/>
      <c r="T14" s="216"/>
      <c r="U14" s="216"/>
      <c r="V14" s="214"/>
      <c r="W14" s="216"/>
      <c r="X14" s="216"/>
      <c r="Y14" s="216"/>
      <c r="Z14" s="214"/>
      <c r="AA14" s="216"/>
      <c r="AB14" s="216"/>
      <c r="AC14" s="216"/>
      <c r="AD14" s="214"/>
      <c r="AE14" s="216"/>
      <c r="AF14" s="216"/>
      <c r="AG14" s="216"/>
      <c r="AH14" s="214"/>
      <c r="AI14" s="216"/>
      <c r="AJ14" s="216"/>
      <c r="AK14" s="216"/>
      <c r="AL14" s="214"/>
      <c r="AM14" s="216"/>
      <c r="AN14" s="216"/>
      <c r="AO14" s="216"/>
      <c r="AP14" s="214"/>
      <c r="AQ14" s="216"/>
      <c r="AR14" s="216"/>
      <c r="AS14" s="216"/>
      <c r="AT14" s="214"/>
      <c r="AU14" s="216"/>
      <c r="AV14" s="216"/>
      <c r="AW14" s="216"/>
      <c r="AX14" s="214"/>
      <c r="AY14" s="216"/>
      <c r="AZ14" s="216"/>
      <c r="BA14" s="216"/>
      <c r="BB14" s="214"/>
      <c r="BC14" s="216"/>
      <c r="BD14" s="216"/>
      <c r="BE14" s="216"/>
      <c r="BF14" s="214"/>
      <c r="BG14" s="216"/>
      <c r="BH14" s="216"/>
      <c r="BI14" s="216"/>
      <c r="BJ14" s="139">
        <f t="shared" si="2"/>
        <v>310.37</v>
      </c>
      <c r="BK14" s="60">
        <f t="shared" si="0"/>
        <v>2.0153894795201634E-3</v>
      </c>
      <c r="BL14" s="131">
        <f t="shared" si="1"/>
        <v>153689.64000000001</v>
      </c>
      <c r="BM14" s="191"/>
      <c r="BN14" s="59"/>
      <c r="BO14" s="59"/>
      <c r="BP14" s="140"/>
      <c r="BQ14" s="232"/>
      <c r="BR14" s="59"/>
      <c r="BS14" s="140"/>
      <c r="BT14" s="232"/>
      <c r="BU14" s="59"/>
      <c r="BV14" s="140"/>
      <c r="BW14" s="22"/>
      <c r="BY14" s="22"/>
      <c r="CA14" s="24"/>
      <c r="CB14" s="22"/>
    </row>
    <row r="15" spans="1:80" s="23" customFormat="1">
      <c r="A15" s="169">
        <v>1.5</v>
      </c>
      <c r="B15" s="170" t="s">
        <v>179</v>
      </c>
      <c r="C15" s="171">
        <v>12419.95</v>
      </c>
      <c r="D15" s="152"/>
      <c r="E15" s="140"/>
      <c r="F15" s="214">
        <v>80.52</v>
      </c>
      <c r="G15" s="215"/>
      <c r="H15" s="215"/>
      <c r="I15" s="215"/>
      <c r="J15" s="214"/>
      <c r="K15" s="216"/>
      <c r="L15" s="216"/>
      <c r="M15" s="216"/>
      <c r="N15" s="214"/>
      <c r="O15" s="216"/>
      <c r="P15" s="216"/>
      <c r="Q15" s="216"/>
      <c r="R15" s="214"/>
      <c r="S15" s="216"/>
      <c r="T15" s="216"/>
      <c r="U15" s="216"/>
      <c r="V15" s="214"/>
      <c r="W15" s="216"/>
      <c r="X15" s="216"/>
      <c r="Y15" s="216"/>
      <c r="Z15" s="214"/>
      <c r="AA15" s="216"/>
      <c r="AB15" s="216"/>
      <c r="AC15" s="216"/>
      <c r="AD15" s="214"/>
      <c r="AE15" s="216"/>
      <c r="AF15" s="216"/>
      <c r="AG15" s="216"/>
      <c r="AH15" s="214"/>
      <c r="AI15" s="216"/>
      <c r="AJ15" s="216"/>
      <c r="AK15" s="216"/>
      <c r="AL15" s="214"/>
      <c r="AM15" s="216"/>
      <c r="AN15" s="216"/>
      <c r="AO15" s="216"/>
      <c r="AP15" s="214"/>
      <c r="AQ15" s="216"/>
      <c r="AR15" s="216"/>
      <c r="AS15" s="216"/>
      <c r="AT15" s="214"/>
      <c r="AU15" s="216"/>
      <c r="AV15" s="216"/>
      <c r="AW15" s="216"/>
      <c r="AX15" s="214"/>
      <c r="AY15" s="216"/>
      <c r="AZ15" s="216"/>
      <c r="BA15" s="216"/>
      <c r="BB15" s="214"/>
      <c r="BC15" s="216"/>
      <c r="BD15" s="216"/>
      <c r="BE15" s="216"/>
      <c r="BF15" s="214"/>
      <c r="BG15" s="216"/>
      <c r="BH15" s="216"/>
      <c r="BI15" s="216"/>
      <c r="BJ15" s="139">
        <f t="shared" si="2"/>
        <v>80.52</v>
      </c>
      <c r="BK15" s="60">
        <f t="shared" si="0"/>
        <v>6.4831178869480142E-3</v>
      </c>
      <c r="BL15" s="131">
        <f t="shared" si="1"/>
        <v>12339.43</v>
      </c>
      <c r="BM15" s="191"/>
      <c r="BN15" s="59"/>
      <c r="BO15" s="59"/>
      <c r="BP15" s="140"/>
      <c r="BQ15" s="232"/>
      <c r="BR15" s="59"/>
      <c r="BS15" s="140"/>
      <c r="BT15" s="232"/>
      <c r="BU15" s="59"/>
      <c r="BV15" s="140"/>
      <c r="BW15" s="22"/>
      <c r="BY15" s="22"/>
      <c r="CA15" s="24"/>
      <c r="CB15" s="22"/>
    </row>
    <row r="16" spans="1:80" s="23" customFormat="1" ht="25.5">
      <c r="A16" s="167">
        <v>2</v>
      </c>
      <c r="B16" s="168" t="s">
        <v>180</v>
      </c>
      <c r="C16" s="57">
        <f>SUMIFS(C$10:C$38,$A$10:$A$38,"&lt;"&amp;$A$24,$A$10:$A$38,"&gt;"&amp;$A$16)</f>
        <v>6816349.1300000008</v>
      </c>
      <c r="D16" s="172">
        <v>0.85</v>
      </c>
      <c r="E16" s="138">
        <f>ROUND(C16/$C$9*D16,2)</f>
        <v>5592127.2199999997</v>
      </c>
      <c r="F16" s="212">
        <f>SUMIFS(F$10:F$38,$A$10:$A$38,"&lt;"&amp;$A$24,$A$10:$A$38,"&gt;"&amp;$A$16)</f>
        <v>0</v>
      </c>
      <c r="G16" s="213">
        <f>ROUND(F16/$F$9,2)</f>
        <v>0</v>
      </c>
      <c r="H16" s="213">
        <f>G16-I16</f>
        <v>0</v>
      </c>
      <c r="I16" s="213">
        <f>ROUND(F16/F$9*$D16,2)</f>
        <v>0</v>
      </c>
      <c r="J16" s="212">
        <f>SUMIFS(J$10:J$38,$A$10:$A$38,"&lt;"&amp;$A$24,$A$10:$A$38,"&gt;"&amp;$A$16)</f>
        <v>0</v>
      </c>
      <c r="K16" s="213">
        <f>ROUND(J16/J$9,2)</f>
        <v>0</v>
      </c>
      <c r="L16" s="213">
        <f>K16-M16</f>
        <v>0</v>
      </c>
      <c r="M16" s="213">
        <f>ROUND(J16/J$9*$D16,2)</f>
        <v>0</v>
      </c>
      <c r="N16" s="212">
        <f>SUMIFS(N$10:N$38,$A$10:$A$38,"&lt;"&amp;$A$24,$A$10:$A$38,"&gt;"&amp;$A$16)</f>
        <v>0</v>
      </c>
      <c r="O16" s="213">
        <f>ROUND(N16/N$9,2)</f>
        <v>0</v>
      </c>
      <c r="P16" s="213">
        <f>O16-Q16</f>
        <v>0</v>
      </c>
      <c r="Q16" s="213">
        <f>ROUND(N16/N$9*$D16,2)</f>
        <v>0</v>
      </c>
      <c r="R16" s="212">
        <f>SUMIFS(R$10:R$38,$A$10:$A$38,"&lt;"&amp;$A$24,$A$10:$A$38,"&gt;"&amp;$A$16)</f>
        <v>0</v>
      </c>
      <c r="S16" s="213">
        <f>ROUND(R16/R$9,2)</f>
        <v>0</v>
      </c>
      <c r="T16" s="213">
        <f>S16-U16</f>
        <v>0</v>
      </c>
      <c r="U16" s="213">
        <f>ROUND(R16/R$9*$D16,2)</f>
        <v>0</v>
      </c>
      <c r="V16" s="212">
        <f>SUMIFS(V$10:V$38,$A$10:$A$38,"&lt;"&amp;$A$24,$A$10:$A$38,"&gt;"&amp;$A$16)</f>
        <v>0</v>
      </c>
      <c r="W16" s="213">
        <f>ROUND(V16/V$9,2)</f>
        <v>0</v>
      </c>
      <c r="X16" s="213">
        <f>W16-Y16</f>
        <v>0</v>
      </c>
      <c r="Y16" s="213">
        <f>ROUND(V16/V$9*$D16,2)</f>
        <v>0</v>
      </c>
      <c r="Z16" s="212">
        <f>SUMIFS(Z$10:Z$38,$A$10:$A$38,"&lt;"&amp;$A$24,$A$10:$A$38,"&gt;"&amp;$A$16)</f>
        <v>0</v>
      </c>
      <c r="AA16" s="213">
        <f>ROUND(Z16/Z$9,2)</f>
        <v>0</v>
      </c>
      <c r="AB16" s="213">
        <f>AA16-AC16</f>
        <v>0</v>
      </c>
      <c r="AC16" s="213">
        <f>ROUND(Z16/Z$9*$D16,2)</f>
        <v>0</v>
      </c>
      <c r="AD16" s="212">
        <f>SUMIFS(AD$10:AD$38,$A$10:$A$38,"&lt;"&amp;$A$24,$A$10:$A$38,"&gt;"&amp;$A$16)</f>
        <v>0</v>
      </c>
      <c r="AE16" s="213">
        <f>ROUND(AD16/AD$9,2)</f>
        <v>0</v>
      </c>
      <c r="AF16" s="213">
        <f>AE16-AG16</f>
        <v>0</v>
      </c>
      <c r="AG16" s="213">
        <f>ROUND(AD16/AD$9*$D16,2)</f>
        <v>0</v>
      </c>
      <c r="AH16" s="212">
        <f>SUMIFS(AH$10:AH$38,$A$10:$A$38,"&lt;"&amp;$A$24,$A$10:$A$38,"&gt;"&amp;$A$16)</f>
        <v>0</v>
      </c>
      <c r="AI16" s="213">
        <f>ROUND(AH16/AH$9,2)</f>
        <v>0</v>
      </c>
      <c r="AJ16" s="213">
        <f>AI16-AK16</f>
        <v>0</v>
      </c>
      <c r="AK16" s="213">
        <f>ROUND(AH16/AH$9*$D16,2)</f>
        <v>0</v>
      </c>
      <c r="AL16" s="212">
        <f>SUMIFS(AL$10:AL$38,$A$10:$A$38,"&lt;"&amp;$A$24,$A$10:$A$38,"&gt;"&amp;$A$16)</f>
        <v>0</v>
      </c>
      <c r="AM16" s="213">
        <f>ROUND(AL16/AL$9,2)</f>
        <v>0</v>
      </c>
      <c r="AN16" s="213">
        <f>AM16-AO16</f>
        <v>0</v>
      </c>
      <c r="AO16" s="213">
        <f>ROUND(AL16/AL$9*$D16,2)</f>
        <v>0</v>
      </c>
      <c r="AP16" s="212">
        <f>SUMIFS(AP$10:AP$38,$A$10:$A$38,"&lt;"&amp;$A$24,$A$10:$A$38,"&gt;"&amp;$A$16)</f>
        <v>0</v>
      </c>
      <c r="AQ16" s="213">
        <f>ROUND(AP16/AP$9,2)</f>
        <v>0</v>
      </c>
      <c r="AR16" s="213">
        <f>AQ16-AS16</f>
        <v>0</v>
      </c>
      <c r="AS16" s="213">
        <f>ROUND(AP16/AP$9*$D16,2)</f>
        <v>0</v>
      </c>
      <c r="AT16" s="212">
        <f>SUMIFS(AT$10:AT$38,$A$10:$A$38,"&lt;"&amp;$A$24,$A$10:$A$38,"&gt;"&amp;$A$16)</f>
        <v>0</v>
      </c>
      <c r="AU16" s="213">
        <f>ROUND(AT16/AT$9,2)</f>
        <v>0</v>
      </c>
      <c r="AV16" s="213">
        <f>AU16-AW16</f>
        <v>0</v>
      </c>
      <c r="AW16" s="213">
        <f>ROUND(AT16/AT$9*$D16,2)</f>
        <v>0</v>
      </c>
      <c r="AX16" s="212">
        <f>SUMIFS(AX$10:AX$38,$A$10:$A$38,"&lt;"&amp;$A$24,$A$10:$A$38,"&gt;"&amp;$A$16)</f>
        <v>0</v>
      </c>
      <c r="AY16" s="213">
        <f>ROUND(AX16/AX$9,2)</f>
        <v>0</v>
      </c>
      <c r="AZ16" s="213">
        <f>AY16-BA16</f>
        <v>0</v>
      </c>
      <c r="BA16" s="213">
        <f>ROUND(AX16/AX$9*$D16,2)</f>
        <v>0</v>
      </c>
      <c r="BB16" s="212">
        <f>SUMIFS(BB$10:BB$38,$A$10:$A$38,"&lt;"&amp;$A$24,$A$10:$A$38,"&gt;"&amp;$A$16)</f>
        <v>0</v>
      </c>
      <c r="BC16" s="213">
        <f>ROUND(BB16/BB$9,2)</f>
        <v>0</v>
      </c>
      <c r="BD16" s="213">
        <f>BC16-BE16</f>
        <v>0</v>
      </c>
      <c r="BE16" s="213">
        <f>ROUND(BB16/BB$9*$D16,2)</f>
        <v>0</v>
      </c>
      <c r="BF16" s="212">
        <f>SUMIFS(BF$10:BF$38,$A$10:$A$38,"&lt;"&amp;$A$24,$A$10:$A$38,"&gt;"&amp;$A$16)</f>
        <v>0</v>
      </c>
      <c r="BG16" s="213">
        <f>ROUND(BF16/BF$9,2)</f>
        <v>0</v>
      </c>
      <c r="BH16" s="213">
        <f>BG16-BI16</f>
        <v>0</v>
      </c>
      <c r="BI16" s="213">
        <f>ROUND(BF16/BF$9*$D16,2)</f>
        <v>0</v>
      </c>
      <c r="BJ16" s="137">
        <f>SUM(BJ17:BJ23)</f>
        <v>0</v>
      </c>
      <c r="BK16" s="58">
        <f t="shared" si="0"/>
        <v>0</v>
      </c>
      <c r="BL16" s="130">
        <f t="shared" si="1"/>
        <v>6816349.1300000008</v>
      </c>
      <c r="BM16" s="190">
        <f>G16+K16+O16+S16+W16+AA16+AE16+AI16+AM16+AQ16+AU16+AY16+BC16+BG16</f>
        <v>0</v>
      </c>
      <c r="BN16" s="57">
        <f>I16+M16+Q16+U16+Y16+AC16+AG16+AK16+AO16+AS16+AW16+BA16+BE16+BI16</f>
        <v>0</v>
      </c>
      <c r="BO16" s="58">
        <f>BN16/E16</f>
        <v>0</v>
      </c>
      <c r="BP16" s="138">
        <f>E16-BN16</f>
        <v>5592127.2199999997</v>
      </c>
      <c r="BQ16" s="237">
        <f>SUM(BQ17:BQ23)</f>
        <v>233466.51</v>
      </c>
      <c r="BR16" s="237">
        <f t="shared" ref="BR16:BS16" si="3">SUM(BR17:BR23)</f>
        <v>1565522.35</v>
      </c>
      <c r="BS16" s="237">
        <f t="shared" si="3"/>
        <v>2113704.75</v>
      </c>
      <c r="BT16" s="237">
        <f>ROUND(BQ16/1.036081,0)</f>
        <v>225336</v>
      </c>
      <c r="BU16" s="237">
        <f>ROUND(BR16/1.036081,0)</f>
        <v>1511004</v>
      </c>
      <c r="BV16" s="237">
        <f>ROUND(BS16/1.036081,0)</f>
        <v>2040096</v>
      </c>
      <c r="BW16" s="22"/>
      <c r="BY16" s="22"/>
      <c r="CA16" s="24"/>
      <c r="CB16" s="22"/>
    </row>
    <row r="17" spans="1:116" s="23" customFormat="1">
      <c r="A17" s="169">
        <v>2.1</v>
      </c>
      <c r="B17" s="170" t="s">
        <v>181</v>
      </c>
      <c r="C17" s="171">
        <v>205200.03</v>
      </c>
      <c r="D17" s="152" t="s">
        <v>182</v>
      </c>
      <c r="E17" s="140"/>
      <c r="F17" s="214"/>
      <c r="G17" s="215"/>
      <c r="H17" s="215"/>
      <c r="I17" s="215"/>
      <c r="J17" s="214"/>
      <c r="K17" s="216"/>
      <c r="L17" s="216"/>
      <c r="M17" s="216"/>
      <c r="N17" s="214"/>
      <c r="O17" s="216"/>
      <c r="P17" s="216"/>
      <c r="Q17" s="216"/>
      <c r="R17" s="214"/>
      <c r="S17" s="216"/>
      <c r="T17" s="216"/>
      <c r="U17" s="216"/>
      <c r="V17" s="214"/>
      <c r="W17" s="216"/>
      <c r="X17" s="216"/>
      <c r="Y17" s="216"/>
      <c r="Z17" s="214"/>
      <c r="AA17" s="216"/>
      <c r="AB17" s="216"/>
      <c r="AC17" s="216"/>
      <c r="AD17" s="214"/>
      <c r="AE17" s="216"/>
      <c r="AF17" s="216"/>
      <c r="AG17" s="216"/>
      <c r="AH17" s="214"/>
      <c r="AI17" s="216"/>
      <c r="AJ17" s="216"/>
      <c r="AK17" s="216"/>
      <c r="AL17" s="214"/>
      <c r="AM17" s="216"/>
      <c r="AN17" s="216"/>
      <c r="AO17" s="216"/>
      <c r="AP17" s="214"/>
      <c r="AQ17" s="216"/>
      <c r="AR17" s="216"/>
      <c r="AS17" s="216"/>
      <c r="AT17" s="214"/>
      <c r="AU17" s="216"/>
      <c r="AV17" s="216"/>
      <c r="AW17" s="216"/>
      <c r="AX17" s="214"/>
      <c r="AY17" s="216"/>
      <c r="AZ17" s="216"/>
      <c r="BA17" s="216"/>
      <c r="BB17" s="214"/>
      <c r="BC17" s="216"/>
      <c r="BD17" s="216"/>
      <c r="BE17" s="216"/>
      <c r="BF17" s="214"/>
      <c r="BG17" s="216"/>
      <c r="BH17" s="216"/>
      <c r="BI17" s="216"/>
      <c r="BJ17" s="139">
        <f t="shared" si="2"/>
        <v>0</v>
      </c>
      <c r="BK17" s="60">
        <f t="shared" si="0"/>
        <v>0</v>
      </c>
      <c r="BL17" s="131">
        <f t="shared" si="1"/>
        <v>205200.03</v>
      </c>
      <c r="BM17" s="191"/>
      <c r="BN17" s="59"/>
      <c r="BO17" s="59"/>
      <c r="BP17" s="140"/>
      <c r="BQ17" s="232">
        <f xml:space="preserve"> 51300*0.85</f>
        <v>43605</v>
      </c>
      <c r="BR17" s="232">
        <f t="shared" ref="BR17:BS17" si="4" xml:space="preserve"> 51300*0.85</f>
        <v>43605</v>
      </c>
      <c r="BS17" s="232">
        <f t="shared" si="4"/>
        <v>43605</v>
      </c>
      <c r="BT17" s="232"/>
      <c r="BU17" s="232"/>
      <c r="BV17" s="232"/>
      <c r="BW17" s="22"/>
      <c r="BY17" s="22"/>
      <c r="CA17" s="24"/>
      <c r="CB17" s="22"/>
    </row>
    <row r="18" spans="1:116" s="23" customFormat="1">
      <c r="A18" s="169">
        <v>2.2000000000000002</v>
      </c>
      <c r="B18" s="170" t="s">
        <v>183</v>
      </c>
      <c r="C18" s="171">
        <v>445929.38</v>
      </c>
      <c r="D18" s="152"/>
      <c r="E18" s="140"/>
      <c r="F18" s="214"/>
      <c r="G18" s="215"/>
      <c r="H18" s="215"/>
      <c r="I18" s="215"/>
      <c r="J18" s="214"/>
      <c r="K18" s="216"/>
      <c r="L18" s="216"/>
      <c r="M18" s="216"/>
      <c r="N18" s="214"/>
      <c r="O18" s="216"/>
      <c r="P18" s="216"/>
      <c r="Q18" s="216"/>
      <c r="R18" s="214"/>
      <c r="S18" s="216"/>
      <c r="T18" s="216"/>
      <c r="U18" s="216"/>
      <c r="V18" s="214"/>
      <c r="W18" s="216"/>
      <c r="X18" s="216"/>
      <c r="Y18" s="216"/>
      <c r="Z18" s="214"/>
      <c r="AA18" s="216"/>
      <c r="AB18" s="216"/>
      <c r="AC18" s="216"/>
      <c r="AD18" s="214"/>
      <c r="AE18" s="216"/>
      <c r="AF18" s="216"/>
      <c r="AG18" s="216"/>
      <c r="AH18" s="214"/>
      <c r="AI18" s="216"/>
      <c r="AJ18" s="216"/>
      <c r="AK18" s="216"/>
      <c r="AL18" s="214"/>
      <c r="AM18" s="216"/>
      <c r="AN18" s="216"/>
      <c r="AO18" s="216"/>
      <c r="AP18" s="214"/>
      <c r="AQ18" s="216"/>
      <c r="AR18" s="216"/>
      <c r="AS18" s="216"/>
      <c r="AT18" s="214"/>
      <c r="AU18" s="216"/>
      <c r="AV18" s="216"/>
      <c r="AW18" s="216"/>
      <c r="AX18" s="214"/>
      <c r="AY18" s="216"/>
      <c r="AZ18" s="216"/>
      <c r="BA18" s="216"/>
      <c r="BB18" s="214"/>
      <c r="BC18" s="216"/>
      <c r="BD18" s="216"/>
      <c r="BE18" s="216"/>
      <c r="BF18" s="214"/>
      <c r="BG18" s="216"/>
      <c r="BH18" s="216"/>
      <c r="BI18" s="216"/>
      <c r="BJ18" s="139">
        <f t="shared" si="2"/>
        <v>0</v>
      </c>
      <c r="BK18" s="60">
        <f t="shared" si="0"/>
        <v>0</v>
      </c>
      <c r="BL18" s="131">
        <f t="shared" si="1"/>
        <v>445929.38</v>
      </c>
      <c r="BM18" s="191"/>
      <c r="BN18" s="59"/>
      <c r="BO18" s="59"/>
      <c r="BP18" s="140"/>
      <c r="BQ18" s="232">
        <f>(BQ17+BQ19+BQ20+BQ21+BQ22+BQ23)*0.07</f>
        <v>15273.510000000002</v>
      </c>
      <c r="BR18" s="232">
        <f t="shared" ref="BR18:BS18" si="5">(BR17+BR19+BR20+BR21+BR22+BR23)*0.07</f>
        <v>102417.35</v>
      </c>
      <c r="BS18" s="232">
        <f t="shared" si="5"/>
        <v>138279.75</v>
      </c>
      <c r="BT18" s="232"/>
      <c r="BU18" s="232"/>
      <c r="BV18" s="232"/>
      <c r="BW18" s="22"/>
      <c r="BY18" s="22"/>
      <c r="CA18" s="24"/>
      <c r="CB18" s="22"/>
    </row>
    <row r="19" spans="1:116" s="243" customFormat="1" ht="25.5">
      <c r="A19" s="169">
        <v>2.2999999999999998</v>
      </c>
      <c r="B19" s="170" t="s">
        <v>184</v>
      </c>
      <c r="C19" s="171">
        <v>1446121.03</v>
      </c>
      <c r="D19" s="152"/>
      <c r="E19" s="152"/>
      <c r="F19" s="214"/>
      <c r="G19" s="215"/>
      <c r="H19" s="215"/>
      <c r="I19" s="215"/>
      <c r="J19" s="221"/>
      <c r="K19" s="242"/>
      <c r="L19" s="242"/>
      <c r="M19" s="242"/>
      <c r="N19" s="221"/>
      <c r="O19" s="242"/>
      <c r="P19" s="242"/>
      <c r="Q19" s="242"/>
      <c r="R19" s="221"/>
      <c r="S19" s="242"/>
      <c r="T19" s="242"/>
      <c r="U19" s="242"/>
      <c r="V19" s="221"/>
      <c r="W19" s="242"/>
      <c r="X19" s="242"/>
      <c r="Y19" s="242"/>
      <c r="Z19" s="221"/>
      <c r="AA19" s="242"/>
      <c r="AB19" s="242"/>
      <c r="AC19" s="242"/>
      <c r="AD19" s="221"/>
      <c r="AE19" s="242"/>
      <c r="AF19" s="242"/>
      <c r="AG19" s="242"/>
      <c r="AH19" s="221"/>
      <c r="AI19" s="242"/>
      <c r="AJ19" s="242"/>
      <c r="AK19" s="242"/>
      <c r="AL19" s="221"/>
      <c r="AM19" s="242"/>
      <c r="AN19" s="242"/>
      <c r="AO19" s="242"/>
      <c r="AP19" s="221"/>
      <c r="AQ19" s="242"/>
      <c r="AR19" s="242"/>
      <c r="AS19" s="242"/>
      <c r="AT19" s="221"/>
      <c r="AU19" s="242"/>
      <c r="AV19" s="242"/>
      <c r="AW19" s="242"/>
      <c r="AX19" s="221"/>
      <c r="AY19" s="242"/>
      <c r="AZ19" s="242"/>
      <c r="BA19" s="242"/>
      <c r="BB19" s="221"/>
      <c r="BC19" s="242"/>
      <c r="BD19" s="242"/>
      <c r="BE19" s="242"/>
      <c r="BF19" s="221"/>
      <c r="BG19" s="242"/>
      <c r="BH19" s="242"/>
      <c r="BI19" s="242"/>
      <c r="BJ19" s="139">
        <f>SUM(F19:BI19)</f>
        <v>0</v>
      </c>
      <c r="BK19" s="60">
        <f t="shared" si="0"/>
        <v>0</v>
      </c>
      <c r="BL19" s="131">
        <f t="shared" si="1"/>
        <v>1446121.03</v>
      </c>
      <c r="BM19" s="191"/>
      <c r="BN19" s="59"/>
      <c r="BO19" s="59"/>
      <c r="BP19" s="140"/>
      <c r="BQ19" s="232">
        <v>13201</v>
      </c>
      <c r="BR19" s="232">
        <v>384374</v>
      </c>
      <c r="BS19" s="232">
        <v>463909</v>
      </c>
      <c r="BT19" s="232"/>
      <c r="BU19" s="232"/>
      <c r="BV19" s="232"/>
      <c r="BW19" s="22"/>
      <c r="BX19" s="23"/>
      <c r="BY19" s="22"/>
      <c r="BZ19" s="23"/>
      <c r="CA19" s="24"/>
      <c r="CB19" s="22"/>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row>
    <row r="20" spans="1:116" s="243" customFormat="1" ht="25.5">
      <c r="A20" s="169">
        <v>2.4</v>
      </c>
      <c r="B20" s="170" t="s">
        <v>185</v>
      </c>
      <c r="C20" s="171">
        <v>910648.12</v>
      </c>
      <c r="D20" s="152"/>
      <c r="E20" s="152"/>
      <c r="F20" s="214"/>
      <c r="G20" s="215"/>
      <c r="H20" s="215"/>
      <c r="I20" s="215"/>
      <c r="J20" s="221"/>
      <c r="K20" s="242"/>
      <c r="L20" s="242"/>
      <c r="M20" s="242"/>
      <c r="N20" s="221"/>
      <c r="O20" s="242"/>
      <c r="P20" s="242"/>
      <c r="Q20" s="242"/>
      <c r="R20" s="221"/>
      <c r="S20" s="242"/>
      <c r="T20" s="242"/>
      <c r="U20" s="242"/>
      <c r="V20" s="221"/>
      <c r="W20" s="242"/>
      <c r="X20" s="242"/>
      <c r="Y20" s="242"/>
      <c r="Z20" s="221"/>
      <c r="AA20" s="242"/>
      <c r="AB20" s="242"/>
      <c r="AC20" s="242"/>
      <c r="AD20" s="221"/>
      <c r="AE20" s="242"/>
      <c r="AF20" s="242"/>
      <c r="AG20" s="242"/>
      <c r="AH20" s="221"/>
      <c r="AI20" s="242"/>
      <c r="AJ20" s="242"/>
      <c r="AK20" s="242"/>
      <c r="AL20" s="221"/>
      <c r="AM20" s="242"/>
      <c r="AN20" s="242"/>
      <c r="AO20" s="242"/>
      <c r="AP20" s="221"/>
      <c r="AQ20" s="242"/>
      <c r="AR20" s="242"/>
      <c r="AS20" s="242"/>
      <c r="AT20" s="221"/>
      <c r="AU20" s="242"/>
      <c r="AV20" s="242"/>
      <c r="AW20" s="242"/>
      <c r="AX20" s="221"/>
      <c r="AY20" s="242"/>
      <c r="AZ20" s="242"/>
      <c r="BA20" s="242"/>
      <c r="BB20" s="221"/>
      <c r="BC20" s="242"/>
      <c r="BD20" s="242"/>
      <c r="BE20" s="242"/>
      <c r="BF20" s="221"/>
      <c r="BG20" s="242"/>
      <c r="BH20" s="242"/>
      <c r="BI20" s="242"/>
      <c r="BJ20" s="139">
        <f>SUM(F20:BI20)</f>
        <v>0</v>
      </c>
      <c r="BK20" s="60">
        <f>BJ20/C20</f>
        <v>0</v>
      </c>
      <c r="BL20" s="131">
        <f>C20-BJ20</f>
        <v>910648.12</v>
      </c>
      <c r="BM20" s="191"/>
      <c r="BN20" s="59"/>
      <c r="BO20" s="59"/>
      <c r="BP20" s="140"/>
      <c r="BQ20" s="232">
        <v>5119</v>
      </c>
      <c r="BR20" s="232">
        <v>220581</v>
      </c>
      <c r="BS20" s="232">
        <v>320161</v>
      </c>
      <c r="BT20" s="232"/>
      <c r="BU20" s="232"/>
      <c r="BV20" s="232"/>
      <c r="BW20" s="22"/>
      <c r="BX20" s="23"/>
      <c r="BY20" s="22"/>
      <c r="BZ20" s="23"/>
      <c r="CA20" s="24"/>
      <c r="CB20" s="22"/>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row>
    <row r="21" spans="1:116" s="243" customFormat="1" ht="25.5">
      <c r="A21" s="169">
        <v>2.5</v>
      </c>
      <c r="B21" s="170" t="s">
        <v>186</v>
      </c>
      <c r="C21" s="171">
        <v>870453.1</v>
      </c>
      <c r="D21" s="152"/>
      <c r="E21" s="152"/>
      <c r="F21" s="214"/>
      <c r="G21" s="215"/>
      <c r="H21" s="215"/>
      <c r="I21" s="215"/>
      <c r="J21" s="221"/>
      <c r="K21" s="242"/>
      <c r="L21" s="242"/>
      <c r="M21" s="242"/>
      <c r="N21" s="221"/>
      <c r="O21" s="242"/>
      <c r="P21" s="242"/>
      <c r="Q21" s="242"/>
      <c r="R21" s="221"/>
      <c r="S21" s="242"/>
      <c r="T21" s="242"/>
      <c r="U21" s="242"/>
      <c r="V21" s="221"/>
      <c r="W21" s="242"/>
      <c r="X21" s="242"/>
      <c r="Y21" s="242"/>
      <c r="Z21" s="221"/>
      <c r="AA21" s="242"/>
      <c r="AB21" s="242"/>
      <c r="AC21" s="242"/>
      <c r="AD21" s="221"/>
      <c r="AE21" s="242"/>
      <c r="AF21" s="242"/>
      <c r="AG21" s="242"/>
      <c r="AH21" s="221"/>
      <c r="AI21" s="242"/>
      <c r="AJ21" s="242"/>
      <c r="AK21" s="242"/>
      <c r="AL21" s="221"/>
      <c r="AM21" s="242"/>
      <c r="AN21" s="242"/>
      <c r="AO21" s="242"/>
      <c r="AP21" s="221"/>
      <c r="AQ21" s="242"/>
      <c r="AR21" s="242"/>
      <c r="AS21" s="242"/>
      <c r="AT21" s="221"/>
      <c r="AU21" s="242"/>
      <c r="AV21" s="242"/>
      <c r="AW21" s="242"/>
      <c r="AX21" s="221"/>
      <c r="AY21" s="242"/>
      <c r="AZ21" s="242"/>
      <c r="BA21" s="242"/>
      <c r="BB21" s="221"/>
      <c r="BC21" s="242"/>
      <c r="BD21" s="242"/>
      <c r="BE21" s="242"/>
      <c r="BF21" s="221"/>
      <c r="BG21" s="242"/>
      <c r="BH21" s="242"/>
      <c r="BI21" s="242"/>
      <c r="BJ21" s="139">
        <f t="shared" ref="BJ21:BJ22" si="6">SUM(F21:BI21)</f>
        <v>0</v>
      </c>
      <c r="BK21" s="60">
        <f t="shared" ref="BK21:BK22" si="7">BJ21/C21</f>
        <v>0</v>
      </c>
      <c r="BL21" s="131">
        <f t="shared" ref="BL21:BL22" si="8">C21-BJ21</f>
        <v>870453.1</v>
      </c>
      <c r="BM21" s="191"/>
      <c r="BN21" s="59"/>
      <c r="BO21" s="59"/>
      <c r="BP21" s="140"/>
      <c r="BQ21" s="232">
        <v>55840</v>
      </c>
      <c r="BR21" s="232">
        <v>146156</v>
      </c>
      <c r="BS21" s="232">
        <v>307474</v>
      </c>
      <c r="BT21" s="232"/>
      <c r="BU21" s="232"/>
      <c r="BV21" s="232"/>
      <c r="BW21" s="22"/>
      <c r="BX21" s="23"/>
      <c r="BY21" s="22"/>
      <c r="BZ21" s="23"/>
      <c r="CA21" s="24"/>
      <c r="CB21" s="22"/>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row>
    <row r="22" spans="1:116" s="243" customFormat="1" ht="25.5">
      <c r="A22" s="169">
        <v>2.6</v>
      </c>
      <c r="B22" s="170" t="s">
        <v>187</v>
      </c>
      <c r="C22" s="171">
        <v>2023214.4</v>
      </c>
      <c r="D22" s="152"/>
      <c r="E22" s="152"/>
      <c r="F22" s="214"/>
      <c r="G22" s="215"/>
      <c r="H22" s="215"/>
      <c r="I22" s="215"/>
      <c r="J22" s="221"/>
      <c r="K22" s="242"/>
      <c r="L22" s="242"/>
      <c r="M22" s="242"/>
      <c r="N22" s="221"/>
      <c r="O22" s="242"/>
      <c r="P22" s="242"/>
      <c r="Q22" s="242"/>
      <c r="R22" s="221"/>
      <c r="S22" s="242"/>
      <c r="T22" s="242"/>
      <c r="U22" s="242"/>
      <c r="V22" s="221"/>
      <c r="W22" s="242"/>
      <c r="X22" s="242"/>
      <c r="Y22" s="242"/>
      <c r="Z22" s="221"/>
      <c r="AA22" s="242"/>
      <c r="AB22" s="242"/>
      <c r="AC22" s="242"/>
      <c r="AD22" s="221"/>
      <c r="AE22" s="242"/>
      <c r="AF22" s="242"/>
      <c r="AG22" s="242"/>
      <c r="AH22" s="221"/>
      <c r="AI22" s="242"/>
      <c r="AJ22" s="242"/>
      <c r="AK22" s="242"/>
      <c r="AL22" s="221"/>
      <c r="AM22" s="242"/>
      <c r="AN22" s="242"/>
      <c r="AO22" s="242"/>
      <c r="AP22" s="221"/>
      <c r="AQ22" s="242"/>
      <c r="AR22" s="242"/>
      <c r="AS22" s="242"/>
      <c r="AT22" s="221"/>
      <c r="AU22" s="242"/>
      <c r="AV22" s="242"/>
      <c r="AW22" s="242"/>
      <c r="AX22" s="221"/>
      <c r="AY22" s="242"/>
      <c r="AZ22" s="242"/>
      <c r="BA22" s="242"/>
      <c r="BB22" s="221"/>
      <c r="BC22" s="242"/>
      <c r="BD22" s="242"/>
      <c r="BE22" s="242"/>
      <c r="BF22" s="221"/>
      <c r="BG22" s="242"/>
      <c r="BH22" s="242"/>
      <c r="BI22" s="242"/>
      <c r="BJ22" s="139">
        <f t="shared" si="6"/>
        <v>0</v>
      </c>
      <c r="BK22" s="60">
        <f t="shared" si="7"/>
        <v>0</v>
      </c>
      <c r="BL22" s="131">
        <f t="shared" si="8"/>
        <v>2023214.4</v>
      </c>
      <c r="BM22" s="191"/>
      <c r="BN22" s="59"/>
      <c r="BO22" s="59"/>
      <c r="BP22" s="140"/>
      <c r="BQ22" s="232">
        <v>19678</v>
      </c>
      <c r="BR22" s="232">
        <v>413389</v>
      </c>
      <c r="BS22" s="232">
        <v>513026</v>
      </c>
      <c r="BT22" s="232"/>
      <c r="BU22" s="232"/>
      <c r="BV22" s="232"/>
      <c r="BW22" s="22"/>
      <c r="BX22" s="23"/>
      <c r="BY22" s="22"/>
      <c r="BZ22" s="23"/>
      <c r="CA22" s="24"/>
      <c r="CB22" s="22"/>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row>
    <row r="23" spans="1:116" s="23" customFormat="1" ht="25.5">
      <c r="A23" s="169">
        <v>2.7</v>
      </c>
      <c r="B23" s="170" t="s">
        <v>188</v>
      </c>
      <c r="C23" s="171">
        <v>914783.07</v>
      </c>
      <c r="D23" s="152"/>
      <c r="E23" s="140"/>
      <c r="F23" s="214"/>
      <c r="G23" s="215"/>
      <c r="H23" s="215"/>
      <c r="I23" s="215"/>
      <c r="J23" s="214"/>
      <c r="K23" s="216"/>
      <c r="L23" s="216"/>
      <c r="M23" s="216"/>
      <c r="N23" s="214"/>
      <c r="O23" s="216"/>
      <c r="P23" s="216"/>
      <c r="Q23" s="216"/>
      <c r="R23" s="214"/>
      <c r="S23" s="216"/>
      <c r="T23" s="216"/>
      <c r="U23" s="216"/>
      <c r="V23" s="214"/>
      <c r="W23" s="216"/>
      <c r="X23" s="216"/>
      <c r="Y23" s="216"/>
      <c r="Z23" s="214"/>
      <c r="AA23" s="216"/>
      <c r="AB23" s="216"/>
      <c r="AC23" s="216"/>
      <c r="AD23" s="214"/>
      <c r="AE23" s="216"/>
      <c r="AF23" s="216"/>
      <c r="AG23" s="216"/>
      <c r="AH23" s="214"/>
      <c r="AI23" s="216"/>
      <c r="AJ23" s="216"/>
      <c r="AK23" s="216"/>
      <c r="AL23" s="214"/>
      <c r="AM23" s="216"/>
      <c r="AN23" s="216"/>
      <c r="AO23" s="216"/>
      <c r="AP23" s="214"/>
      <c r="AQ23" s="216"/>
      <c r="AR23" s="216"/>
      <c r="AS23" s="216"/>
      <c r="AT23" s="214"/>
      <c r="AU23" s="216"/>
      <c r="AV23" s="216"/>
      <c r="AW23" s="216"/>
      <c r="AX23" s="214"/>
      <c r="AY23" s="216"/>
      <c r="AZ23" s="216"/>
      <c r="BA23" s="216"/>
      <c r="BB23" s="214"/>
      <c r="BC23" s="216"/>
      <c r="BD23" s="216"/>
      <c r="BE23" s="216"/>
      <c r="BF23" s="214"/>
      <c r="BG23" s="216"/>
      <c r="BH23" s="216"/>
      <c r="BI23" s="216"/>
      <c r="BJ23" s="139">
        <f t="shared" si="2"/>
        <v>0</v>
      </c>
      <c r="BK23" s="60">
        <f t="shared" si="0"/>
        <v>0</v>
      </c>
      <c r="BL23" s="131">
        <f t="shared" si="1"/>
        <v>914783.07</v>
      </c>
      <c r="BM23" s="191"/>
      <c r="BN23" s="59"/>
      <c r="BO23" s="59"/>
      <c r="BP23" s="140"/>
      <c r="BQ23" s="232">
        <v>80750</v>
      </c>
      <c r="BR23" s="232">
        <v>255000</v>
      </c>
      <c r="BS23" s="232">
        <v>327250</v>
      </c>
      <c r="BT23" s="232"/>
      <c r="BU23" s="232"/>
      <c r="BV23" s="232"/>
      <c r="BW23" s="22"/>
      <c r="BY23" s="22"/>
      <c r="CA23" s="24"/>
      <c r="CB23" s="22"/>
    </row>
    <row r="24" spans="1:116" s="23" customFormat="1" ht="25.5">
      <c r="A24" s="167">
        <v>3</v>
      </c>
      <c r="B24" s="168" t="s">
        <v>189</v>
      </c>
      <c r="C24" s="57">
        <f>SUMIFS(C$10:C$38,$A$10:$A$38,"&lt;"&amp;$A$29,$A$10:$A$38,"&gt;"&amp;$A$24)</f>
        <v>6564705.0024000006</v>
      </c>
      <c r="D24" s="172">
        <v>0.85</v>
      </c>
      <c r="E24" s="138">
        <f>ROUND(C24/$C$9*D24,2)</f>
        <v>5385678.5800000001</v>
      </c>
      <c r="F24" s="212">
        <f>SUMIFS(F$10:F$38,$A$10:$A$38,"&lt;"&amp;$A$29,$A$10:$A$38,"&gt;"&amp;$A$24)</f>
        <v>0</v>
      </c>
      <c r="G24" s="213">
        <f>ROUND(F24/$F$9,2)</f>
        <v>0</v>
      </c>
      <c r="H24" s="213">
        <f>G24-I24</f>
        <v>0</v>
      </c>
      <c r="I24" s="213">
        <f>ROUND(F24/F$9*$D24,2)</f>
        <v>0</v>
      </c>
      <c r="J24" s="212">
        <f>SUMIFS(J$10:J$38,$A$10:$A$38,"&lt;"&amp;$A$29,$A$10:$A$38,"&gt;"&amp;$A$24)</f>
        <v>0</v>
      </c>
      <c r="K24" s="213">
        <f>ROUND(J24/J$9,2)</f>
        <v>0</v>
      </c>
      <c r="L24" s="213">
        <f>K24-M24</f>
        <v>0</v>
      </c>
      <c r="M24" s="213">
        <f>ROUND(J24/J$9*$D24,2)</f>
        <v>0</v>
      </c>
      <c r="N24" s="212">
        <f>SUMIFS(N$10:N$38,$A$10:$A$38,"&lt;"&amp;$A$29,$A$10:$A$38,"&gt;"&amp;$A$24)</f>
        <v>0</v>
      </c>
      <c r="O24" s="213">
        <f>ROUND(N24/N$9,2)</f>
        <v>0</v>
      </c>
      <c r="P24" s="213">
        <f>O24-Q24</f>
        <v>0</v>
      </c>
      <c r="Q24" s="213">
        <f>ROUND(N24/N$9*$D24,2)</f>
        <v>0</v>
      </c>
      <c r="R24" s="212">
        <f>SUMIFS(R$10:R$38,$A$10:$A$38,"&lt;"&amp;$A$29,$A$10:$A$38,"&gt;"&amp;$A$24)</f>
        <v>0</v>
      </c>
      <c r="S24" s="213">
        <f>ROUND(R24/R$9,2)</f>
        <v>0</v>
      </c>
      <c r="T24" s="213">
        <f>S24-U24</f>
        <v>0</v>
      </c>
      <c r="U24" s="213">
        <f>ROUND(R24/R$9*$D24,2)</f>
        <v>0</v>
      </c>
      <c r="V24" s="212">
        <f>SUMIFS(V$10:V$38,$A$10:$A$38,"&lt;"&amp;$A$29,$A$10:$A$38,"&gt;"&amp;$A$24)</f>
        <v>0</v>
      </c>
      <c r="W24" s="213">
        <f>ROUND(V24/V$9,2)</f>
        <v>0</v>
      </c>
      <c r="X24" s="213">
        <f>W24-Y24</f>
        <v>0</v>
      </c>
      <c r="Y24" s="213">
        <f>ROUND(V24/V$9*$D24,2)</f>
        <v>0</v>
      </c>
      <c r="Z24" s="212">
        <f>SUMIFS(Z$10:Z$38,$A$10:$A$38,"&lt;"&amp;$A$29,$A$10:$A$38,"&gt;"&amp;$A$24)</f>
        <v>0</v>
      </c>
      <c r="AA24" s="213">
        <f>ROUND(Z24/Z$9,2)</f>
        <v>0</v>
      </c>
      <c r="AB24" s="213">
        <f>AA24-AC24</f>
        <v>0</v>
      </c>
      <c r="AC24" s="213">
        <f>ROUND(Z24/Z$9*$D24,2)</f>
        <v>0</v>
      </c>
      <c r="AD24" s="212">
        <f>SUMIFS(AD$10:AD$38,$A$10:$A$38,"&lt;"&amp;$A$29,$A$10:$A$38,"&gt;"&amp;$A$24)</f>
        <v>0</v>
      </c>
      <c r="AE24" s="213">
        <f>ROUND(AD24/AD$9,2)</f>
        <v>0</v>
      </c>
      <c r="AF24" s="213">
        <f>AE24-AG24</f>
        <v>0</v>
      </c>
      <c r="AG24" s="213">
        <f>ROUND(AD24/AD$9*$D24,2)</f>
        <v>0</v>
      </c>
      <c r="AH24" s="212">
        <f>SUMIFS(AH$10:AH$38,$A$10:$A$38,"&lt;"&amp;$A$29,$A$10:$A$38,"&gt;"&amp;$A$24)</f>
        <v>0</v>
      </c>
      <c r="AI24" s="213">
        <f>ROUND(AH24/AH$9,2)</f>
        <v>0</v>
      </c>
      <c r="AJ24" s="213">
        <f>AI24-AK24</f>
        <v>0</v>
      </c>
      <c r="AK24" s="213">
        <f>ROUND(AH24/AH$9*$D24,2)</f>
        <v>0</v>
      </c>
      <c r="AL24" s="212">
        <f>SUMIFS(AL$10:AL$38,$A$10:$A$38,"&lt;"&amp;$A$29,$A$10:$A$38,"&gt;"&amp;$A$24)</f>
        <v>0</v>
      </c>
      <c r="AM24" s="213">
        <f>ROUND(AL24/AL$9,2)</f>
        <v>0</v>
      </c>
      <c r="AN24" s="213">
        <f>AM24-AO24</f>
        <v>0</v>
      </c>
      <c r="AO24" s="213">
        <f>ROUND(AL24/AL$9*$D24,2)</f>
        <v>0</v>
      </c>
      <c r="AP24" s="212">
        <f>SUMIFS(AP$10:AP$38,$A$10:$A$38,"&lt;"&amp;$A$29,$A$10:$A$38,"&gt;"&amp;$A$24)</f>
        <v>0</v>
      </c>
      <c r="AQ24" s="213">
        <f>ROUND(AP24/AP$9,2)</f>
        <v>0</v>
      </c>
      <c r="AR24" s="213">
        <f>AQ24-AS24</f>
        <v>0</v>
      </c>
      <c r="AS24" s="213">
        <f>ROUND(AP24/AP$9*$D24,2)</f>
        <v>0</v>
      </c>
      <c r="AT24" s="212">
        <f>SUMIFS(AT$10:AT$38,$A$10:$A$38,"&lt;"&amp;$A$29,$A$10:$A$38,"&gt;"&amp;$A$24)</f>
        <v>0</v>
      </c>
      <c r="AU24" s="213">
        <f>ROUND(AT24/AT$9,2)</f>
        <v>0</v>
      </c>
      <c r="AV24" s="213">
        <f>AU24-AW24</f>
        <v>0</v>
      </c>
      <c r="AW24" s="213">
        <f>ROUND(AT24/AT$9*$D24,2)</f>
        <v>0</v>
      </c>
      <c r="AX24" s="212">
        <f>SUMIFS(AX$10:AX$38,$A$10:$A$38,"&lt;"&amp;$A$29,$A$10:$A$38,"&gt;"&amp;$A$24)</f>
        <v>0</v>
      </c>
      <c r="AY24" s="213">
        <f>ROUND(AX24/AX$9,2)</f>
        <v>0</v>
      </c>
      <c r="AZ24" s="213">
        <f>AY24-BA24</f>
        <v>0</v>
      </c>
      <c r="BA24" s="213">
        <f>ROUND(AX24/AX$9*$D24,2)</f>
        <v>0</v>
      </c>
      <c r="BB24" s="212">
        <f>SUMIFS(BB$10:BB$38,$A$10:$A$38,"&lt;"&amp;$A$29,$A$10:$A$38,"&gt;"&amp;$A$24)</f>
        <v>0</v>
      </c>
      <c r="BC24" s="213">
        <f>ROUND(BB24/BB$9,2)</f>
        <v>0</v>
      </c>
      <c r="BD24" s="213">
        <f>BC24-BE24</f>
        <v>0</v>
      </c>
      <c r="BE24" s="213">
        <f>ROUND(BB24/BB$9*$D24,2)</f>
        <v>0</v>
      </c>
      <c r="BF24" s="212">
        <f>SUMIFS(BF$10:BF$38,$A$10:$A$38,"&lt;"&amp;$A$29,$A$10:$A$38,"&gt;"&amp;$A$24)</f>
        <v>0</v>
      </c>
      <c r="BG24" s="213">
        <f>ROUND(BF24/BF$9,2)</f>
        <v>0</v>
      </c>
      <c r="BH24" s="213">
        <f>BG24-BI24</f>
        <v>0</v>
      </c>
      <c r="BI24" s="213">
        <f>ROUND(BF24/BF$9*$D24,2)</f>
        <v>0</v>
      </c>
      <c r="BJ24" s="137">
        <f>SUM(BJ25:BJ28)</f>
        <v>0</v>
      </c>
      <c r="BK24" s="58">
        <f t="shared" si="0"/>
        <v>0</v>
      </c>
      <c r="BL24" s="130">
        <f t="shared" si="1"/>
        <v>6564705.0024000006</v>
      </c>
      <c r="BM24" s="190">
        <f>G24+K24+O24+S24+W24+AA24+AE24+AI24+AM24+AQ24+AU24+AY24+BC24+BG24</f>
        <v>0</v>
      </c>
      <c r="BN24" s="57">
        <f>I24+M24+Q24+U24+Y24+AC24+AG24+AK24+AO24+AS24+AW24+BA24+BE24+BI24</f>
        <v>0</v>
      </c>
      <c r="BO24" s="58">
        <f>BN24/E24</f>
        <v>0</v>
      </c>
      <c r="BP24" s="138">
        <f>E24-BN24</f>
        <v>5385678.5800000001</v>
      </c>
      <c r="BQ24" s="237">
        <f>SUM(BQ25:BQ28)</f>
        <v>320731.64399999997</v>
      </c>
      <c r="BR24" s="237">
        <f t="shared" ref="BR24:BS24" si="9">SUM(BR25:BR28)</f>
        <v>1316525.2179999999</v>
      </c>
      <c r="BS24" s="237">
        <f t="shared" si="9"/>
        <v>2044916.9645000002</v>
      </c>
      <c r="BT24" s="237">
        <f t="shared" ref="BT24:BT35" si="10">ROUND(BQ24/1.036081,0)</f>
        <v>309562</v>
      </c>
      <c r="BU24" s="237">
        <f t="shared" ref="BU24:BU35" si="11">ROUND(BR24/1.036081,0)</f>
        <v>1270678</v>
      </c>
      <c r="BV24" s="237">
        <f t="shared" ref="BV24:BV35" si="12">ROUND(BS24/1.036081,0)</f>
        <v>1973704</v>
      </c>
      <c r="BW24" s="22"/>
      <c r="BY24" s="22"/>
      <c r="CA24" s="24"/>
      <c r="CB24" s="22"/>
    </row>
    <row r="25" spans="1:116" s="23" customFormat="1">
      <c r="A25" s="169">
        <v>3.1</v>
      </c>
      <c r="B25" s="170" t="s">
        <v>190</v>
      </c>
      <c r="C25" s="171">
        <v>109012.5</v>
      </c>
      <c r="D25" s="152"/>
      <c r="E25" s="140"/>
      <c r="F25" s="214"/>
      <c r="G25" s="215"/>
      <c r="H25" s="215"/>
      <c r="I25" s="215"/>
      <c r="J25" s="214"/>
      <c r="K25" s="216"/>
      <c r="L25" s="216"/>
      <c r="M25" s="216"/>
      <c r="N25" s="214"/>
      <c r="O25" s="216"/>
      <c r="P25" s="216"/>
      <c r="Q25" s="216"/>
      <c r="R25" s="214"/>
      <c r="S25" s="216"/>
      <c r="T25" s="216"/>
      <c r="U25" s="216"/>
      <c r="V25" s="214"/>
      <c r="W25" s="216"/>
      <c r="X25" s="216"/>
      <c r="Y25" s="216"/>
      <c r="Z25" s="214"/>
      <c r="AA25" s="216"/>
      <c r="AB25" s="216"/>
      <c r="AC25" s="216"/>
      <c r="AD25" s="214"/>
      <c r="AE25" s="216"/>
      <c r="AF25" s="216"/>
      <c r="AG25" s="216"/>
      <c r="AH25" s="214"/>
      <c r="AI25" s="216"/>
      <c r="AJ25" s="216"/>
      <c r="AK25" s="216"/>
      <c r="AL25" s="214"/>
      <c r="AM25" s="216"/>
      <c r="AN25" s="216"/>
      <c r="AO25" s="216"/>
      <c r="AP25" s="214"/>
      <c r="AQ25" s="216"/>
      <c r="AR25" s="216"/>
      <c r="AS25" s="216"/>
      <c r="AT25" s="214"/>
      <c r="AU25" s="216"/>
      <c r="AV25" s="216"/>
      <c r="AW25" s="216"/>
      <c r="AX25" s="214"/>
      <c r="AY25" s="216"/>
      <c r="AZ25" s="216"/>
      <c r="BA25" s="216"/>
      <c r="BB25" s="214"/>
      <c r="BC25" s="216"/>
      <c r="BD25" s="216"/>
      <c r="BE25" s="216"/>
      <c r="BF25" s="214"/>
      <c r="BG25" s="216"/>
      <c r="BH25" s="216"/>
      <c r="BI25" s="216"/>
      <c r="BJ25" s="139">
        <f t="shared" si="2"/>
        <v>0</v>
      </c>
      <c r="BK25" s="60">
        <f t="shared" si="0"/>
        <v>0</v>
      </c>
      <c r="BL25" s="131">
        <f t="shared" si="1"/>
        <v>109012.5</v>
      </c>
      <c r="BM25" s="191"/>
      <c r="BN25" s="59"/>
      <c r="BO25" s="59"/>
      <c r="BP25" s="140"/>
      <c r="BQ25" s="232">
        <v>18000</v>
      </c>
      <c r="BR25" s="232">
        <v>21000</v>
      </c>
      <c r="BS25" s="232">
        <v>21000</v>
      </c>
      <c r="BT25" s="232"/>
      <c r="BU25" s="232"/>
      <c r="BV25" s="232"/>
      <c r="BW25" s="22"/>
      <c r="BY25" s="22"/>
      <c r="CA25" s="24"/>
      <c r="CB25" s="22"/>
    </row>
    <row r="26" spans="1:116" s="23" customFormat="1" ht="25.5">
      <c r="A26" s="169">
        <v>3.2</v>
      </c>
      <c r="B26" s="170" t="s">
        <v>191</v>
      </c>
      <c r="C26" s="171">
        <v>2622140.19</v>
      </c>
      <c r="D26" s="152"/>
      <c r="E26" s="140"/>
      <c r="F26" s="214"/>
      <c r="G26" s="215"/>
      <c r="H26" s="215"/>
      <c r="I26" s="215"/>
      <c r="J26" s="214"/>
      <c r="K26" s="216"/>
      <c r="L26" s="216"/>
      <c r="M26" s="216"/>
      <c r="N26" s="214"/>
      <c r="O26" s="216"/>
      <c r="P26" s="216"/>
      <c r="Q26" s="216"/>
      <c r="R26" s="214"/>
      <c r="S26" s="216"/>
      <c r="T26" s="216"/>
      <c r="U26" s="216"/>
      <c r="V26" s="214"/>
      <c r="W26" s="216"/>
      <c r="X26" s="216"/>
      <c r="Y26" s="216"/>
      <c r="Z26" s="214"/>
      <c r="AA26" s="216"/>
      <c r="AB26" s="216"/>
      <c r="AC26" s="216"/>
      <c r="AD26" s="214"/>
      <c r="AE26" s="216"/>
      <c r="AF26" s="216"/>
      <c r="AG26" s="216"/>
      <c r="AH26" s="214"/>
      <c r="AI26" s="216"/>
      <c r="AJ26" s="216"/>
      <c r="AK26" s="216"/>
      <c r="AL26" s="214"/>
      <c r="AM26" s="216"/>
      <c r="AN26" s="216"/>
      <c r="AO26" s="216"/>
      <c r="AP26" s="214"/>
      <c r="AQ26" s="216"/>
      <c r="AR26" s="216"/>
      <c r="AS26" s="216"/>
      <c r="AT26" s="214"/>
      <c r="AU26" s="216"/>
      <c r="AV26" s="216"/>
      <c r="AW26" s="216"/>
      <c r="AX26" s="214"/>
      <c r="AY26" s="216"/>
      <c r="AZ26" s="216"/>
      <c r="BA26" s="216"/>
      <c r="BB26" s="214"/>
      <c r="BC26" s="216"/>
      <c r="BD26" s="216"/>
      <c r="BE26" s="216"/>
      <c r="BF26" s="214"/>
      <c r="BG26" s="216"/>
      <c r="BH26" s="216"/>
      <c r="BI26" s="216"/>
      <c r="BJ26" s="139">
        <f t="shared" ref="BJ26" si="13">SUM(F26:BI26)</f>
        <v>0</v>
      </c>
      <c r="BK26" s="60">
        <f t="shared" ref="BK26" si="14">BJ26/C26</f>
        <v>0</v>
      </c>
      <c r="BL26" s="131">
        <f t="shared" ref="BL26" si="15">C26-BJ26</f>
        <v>2622140.19</v>
      </c>
      <c r="BM26" s="191"/>
      <c r="BN26" s="59"/>
      <c r="BO26" s="59"/>
      <c r="BP26" s="140"/>
      <c r="BQ26" s="232">
        <v>143243.79999999999</v>
      </c>
      <c r="BR26" s="232">
        <v>537389.1</v>
      </c>
      <c r="BS26" s="232">
        <v>805562</v>
      </c>
      <c r="BT26" s="232"/>
      <c r="BU26" s="232"/>
      <c r="BV26" s="232"/>
      <c r="BW26" s="22"/>
      <c r="BY26" s="22"/>
      <c r="CA26" s="24"/>
      <c r="CB26" s="22"/>
    </row>
    <row r="27" spans="1:116" s="23" customFormat="1" ht="25.5">
      <c r="A27" s="169">
        <v>3.3</v>
      </c>
      <c r="B27" s="170" t="s">
        <v>192</v>
      </c>
      <c r="C27" s="171">
        <v>3404085.63</v>
      </c>
      <c r="D27" s="152"/>
      <c r="E27" s="140"/>
      <c r="F27" s="214"/>
      <c r="G27" s="215"/>
      <c r="H27" s="215"/>
      <c r="I27" s="215"/>
      <c r="J27" s="214"/>
      <c r="K27" s="216"/>
      <c r="L27" s="216"/>
      <c r="M27" s="216"/>
      <c r="N27" s="214"/>
      <c r="O27" s="216"/>
      <c r="P27" s="216"/>
      <c r="Q27" s="216"/>
      <c r="R27" s="214"/>
      <c r="S27" s="216"/>
      <c r="T27" s="216"/>
      <c r="U27" s="216"/>
      <c r="V27" s="214"/>
      <c r="W27" s="216"/>
      <c r="X27" s="216"/>
      <c r="Y27" s="216"/>
      <c r="Z27" s="214"/>
      <c r="AA27" s="216"/>
      <c r="AB27" s="216"/>
      <c r="AC27" s="216"/>
      <c r="AD27" s="214"/>
      <c r="AE27" s="216"/>
      <c r="AF27" s="216"/>
      <c r="AG27" s="216"/>
      <c r="AH27" s="214"/>
      <c r="AI27" s="216"/>
      <c r="AJ27" s="216"/>
      <c r="AK27" s="216"/>
      <c r="AL27" s="214"/>
      <c r="AM27" s="216"/>
      <c r="AN27" s="216"/>
      <c r="AO27" s="216"/>
      <c r="AP27" s="214"/>
      <c r="AQ27" s="216"/>
      <c r="AR27" s="216"/>
      <c r="AS27" s="216"/>
      <c r="AT27" s="214"/>
      <c r="AU27" s="216"/>
      <c r="AV27" s="216"/>
      <c r="AW27" s="216"/>
      <c r="AX27" s="214"/>
      <c r="AY27" s="216"/>
      <c r="AZ27" s="216"/>
      <c r="BA27" s="216"/>
      <c r="BB27" s="214"/>
      <c r="BC27" s="216"/>
      <c r="BD27" s="216"/>
      <c r="BE27" s="216"/>
      <c r="BF27" s="214"/>
      <c r="BG27" s="216"/>
      <c r="BH27" s="216"/>
      <c r="BI27" s="216"/>
      <c r="BJ27" s="139">
        <f t="shared" si="2"/>
        <v>0</v>
      </c>
      <c r="BK27" s="60">
        <f t="shared" si="0"/>
        <v>0</v>
      </c>
      <c r="BL27" s="131">
        <f t="shared" si="1"/>
        <v>3404085.63</v>
      </c>
      <c r="BM27" s="191"/>
      <c r="BN27" s="59"/>
      <c r="BO27" s="59"/>
      <c r="BP27" s="140"/>
      <c r="BQ27" s="232">
        <v>138505.4</v>
      </c>
      <c r="BR27" s="232">
        <v>672008.3</v>
      </c>
      <c r="BS27" s="232">
        <v>1084575.3500000001</v>
      </c>
      <c r="BT27" s="232"/>
      <c r="BU27" s="232"/>
      <c r="BV27" s="232"/>
      <c r="BW27" s="22"/>
      <c r="BY27" s="22"/>
      <c r="CA27" s="24"/>
      <c r="CB27" s="22"/>
    </row>
    <row r="28" spans="1:116" s="23" customFormat="1">
      <c r="A28" s="169">
        <v>3.4</v>
      </c>
      <c r="B28" s="170" t="s">
        <v>183</v>
      </c>
      <c r="C28" s="171">
        <v>429466.68240000005</v>
      </c>
      <c r="D28" s="152"/>
      <c r="E28" s="140"/>
      <c r="F28" s="214"/>
      <c r="G28" s="215"/>
      <c r="H28" s="215"/>
      <c r="I28" s="215"/>
      <c r="J28" s="214"/>
      <c r="K28" s="216"/>
      <c r="L28" s="216"/>
      <c r="M28" s="216"/>
      <c r="N28" s="214"/>
      <c r="O28" s="216"/>
      <c r="P28" s="216"/>
      <c r="Q28" s="216"/>
      <c r="R28" s="214"/>
      <c r="S28" s="216"/>
      <c r="T28" s="216"/>
      <c r="U28" s="216"/>
      <c r="V28" s="214"/>
      <c r="W28" s="216"/>
      <c r="X28" s="216"/>
      <c r="Y28" s="216"/>
      <c r="Z28" s="214"/>
      <c r="AA28" s="216"/>
      <c r="AB28" s="216"/>
      <c r="AC28" s="216"/>
      <c r="AD28" s="214"/>
      <c r="AE28" s="216"/>
      <c r="AF28" s="216"/>
      <c r="AG28" s="216"/>
      <c r="AH28" s="214"/>
      <c r="AI28" s="216"/>
      <c r="AJ28" s="216"/>
      <c r="AK28" s="216"/>
      <c r="AL28" s="214"/>
      <c r="AM28" s="216"/>
      <c r="AN28" s="216"/>
      <c r="AO28" s="216"/>
      <c r="AP28" s="214"/>
      <c r="AQ28" s="216"/>
      <c r="AR28" s="216"/>
      <c r="AS28" s="216"/>
      <c r="AT28" s="214"/>
      <c r="AU28" s="216"/>
      <c r="AV28" s="216"/>
      <c r="AW28" s="216"/>
      <c r="AX28" s="214"/>
      <c r="AY28" s="216"/>
      <c r="AZ28" s="216"/>
      <c r="BA28" s="216"/>
      <c r="BB28" s="214"/>
      <c r="BC28" s="216"/>
      <c r="BD28" s="216"/>
      <c r="BE28" s="216"/>
      <c r="BF28" s="214"/>
      <c r="BG28" s="216"/>
      <c r="BH28" s="216"/>
      <c r="BI28" s="216"/>
      <c r="BJ28" s="139">
        <f t="shared" si="2"/>
        <v>0</v>
      </c>
      <c r="BK28" s="60">
        <f t="shared" si="0"/>
        <v>0</v>
      </c>
      <c r="BL28" s="131">
        <f t="shared" si="1"/>
        <v>429466.68240000005</v>
      </c>
      <c r="BM28" s="191"/>
      <c r="BN28" s="59"/>
      <c r="BO28" s="59"/>
      <c r="BP28" s="140"/>
      <c r="BQ28" s="232">
        <f>(BQ25+BQ26+BQ27)*0.07</f>
        <v>20982.444</v>
      </c>
      <c r="BR28" s="232">
        <f t="shared" ref="BR28:BS28" si="16">(BR25+BR26+BR27)*0.07</f>
        <v>86127.817999999999</v>
      </c>
      <c r="BS28" s="232">
        <f t="shared" si="16"/>
        <v>133779.61450000003</v>
      </c>
      <c r="BT28" s="232"/>
      <c r="BU28" s="232"/>
      <c r="BV28" s="232"/>
      <c r="BW28" s="22"/>
      <c r="BY28" s="22"/>
      <c r="CA28" s="24"/>
      <c r="CB28" s="22"/>
    </row>
    <row r="29" spans="1:116" s="23" customFormat="1" ht="25.5">
      <c r="A29" s="167">
        <v>4</v>
      </c>
      <c r="B29" s="168" t="s">
        <v>193</v>
      </c>
      <c r="C29" s="57">
        <f>SUM(C30:C34)</f>
        <v>6531885.1169999996</v>
      </c>
      <c r="D29" s="172">
        <v>0.85</v>
      </c>
      <c r="E29" s="138">
        <f>ROUND(C29/$C$9*D29,2)</f>
        <v>5358753.18</v>
      </c>
      <c r="F29" s="212">
        <f>SUMIFS(F$10:F$38,$A$10:$A$38,"&lt;"&amp;$A$35,$A$10:$A$38,"&gt;"&amp;$A$29)</f>
        <v>0</v>
      </c>
      <c r="G29" s="213">
        <f>ROUND(F29/$F$9,2)</f>
        <v>0</v>
      </c>
      <c r="H29" s="213">
        <f>G29-I29</f>
        <v>0</v>
      </c>
      <c r="I29" s="213">
        <f>ROUND(F29/F$9*$D29,2)</f>
        <v>0</v>
      </c>
      <c r="J29" s="212">
        <f>SUMIFS(J$10:J$38,$A$10:$A$38,"&lt;"&amp;$A$35,$A$10:$A$38,"&gt;"&amp;$A$29)</f>
        <v>0</v>
      </c>
      <c r="K29" s="213">
        <f>ROUND(J29/J$9,2)</f>
        <v>0</v>
      </c>
      <c r="L29" s="213">
        <f>K29-M29</f>
        <v>0</v>
      </c>
      <c r="M29" s="213">
        <f>ROUND(J29/J$9*$D29,2)</f>
        <v>0</v>
      </c>
      <c r="N29" s="212">
        <f>SUMIFS(N$10:N$38,$A$10:$A$38,"&lt;"&amp;$A$35,$A$10:$A$38,"&gt;"&amp;$A$29)</f>
        <v>0</v>
      </c>
      <c r="O29" s="213">
        <f>ROUND(N29/N$9,2)</f>
        <v>0</v>
      </c>
      <c r="P29" s="213">
        <f>O29-Q29</f>
        <v>0</v>
      </c>
      <c r="Q29" s="213">
        <f>ROUND(N29/N$9*$D29,2)</f>
        <v>0</v>
      </c>
      <c r="R29" s="212">
        <f>SUMIFS(R$10:R$38,$A$10:$A$38,"&lt;"&amp;$A$35,$A$10:$A$38,"&gt;"&amp;$A$29)</f>
        <v>0</v>
      </c>
      <c r="S29" s="213">
        <f>ROUND(R29/R$9,2)</f>
        <v>0</v>
      </c>
      <c r="T29" s="213">
        <f>S29-U29</f>
        <v>0</v>
      </c>
      <c r="U29" s="213">
        <f>ROUND(R29/R$9*$D29,2)</f>
        <v>0</v>
      </c>
      <c r="V29" s="212">
        <f>SUMIFS(V$10:V$38,$A$10:$A$38,"&lt;"&amp;$A$35,$A$10:$A$38,"&gt;"&amp;$A$29)</f>
        <v>0</v>
      </c>
      <c r="W29" s="213">
        <f>ROUND(V29/V$9,2)</f>
        <v>0</v>
      </c>
      <c r="X29" s="213">
        <f>W29-Y29</f>
        <v>0</v>
      </c>
      <c r="Y29" s="213">
        <f>ROUND(V29/V$9*$D29,2)</f>
        <v>0</v>
      </c>
      <c r="Z29" s="212">
        <f>SUMIFS(Z$10:Z$38,$A$10:$A$38,"&lt;"&amp;$A$35,$A$10:$A$38,"&gt;"&amp;$A$29)</f>
        <v>0</v>
      </c>
      <c r="AA29" s="213">
        <f>ROUND(Z29/Z$9,2)</f>
        <v>0</v>
      </c>
      <c r="AB29" s="213">
        <f>AA29-AC29</f>
        <v>0</v>
      </c>
      <c r="AC29" s="213">
        <f>ROUND(Z29/Z$9*$D29,2)</f>
        <v>0</v>
      </c>
      <c r="AD29" s="212">
        <f>SUMIFS(AD$10:AD$38,$A$10:$A$38,"&lt;"&amp;$A$35,$A$10:$A$38,"&gt;"&amp;$A$29)</f>
        <v>0</v>
      </c>
      <c r="AE29" s="213">
        <f>ROUND(AD29/AD$9,2)</f>
        <v>0</v>
      </c>
      <c r="AF29" s="213">
        <f>AE29-AG29</f>
        <v>0</v>
      </c>
      <c r="AG29" s="213">
        <f>ROUND(AD29/AD$9*$D29,2)</f>
        <v>0</v>
      </c>
      <c r="AH29" s="212">
        <f>SUMIFS(AH$10:AH$38,$A$10:$A$38,"&lt;"&amp;$A$35,$A$10:$A$38,"&gt;"&amp;$A$29)</f>
        <v>0</v>
      </c>
      <c r="AI29" s="213">
        <f>ROUND(AH29/AH$9,2)</f>
        <v>0</v>
      </c>
      <c r="AJ29" s="213">
        <f>AI29-AK29</f>
        <v>0</v>
      </c>
      <c r="AK29" s="213">
        <f>ROUND(AH29/AH$9*$D29,2)</f>
        <v>0</v>
      </c>
      <c r="AL29" s="212">
        <f>SUMIFS(AL$10:AL$38,$A$10:$A$38,"&lt;"&amp;$A$35,$A$10:$A$38,"&gt;"&amp;$A$29)</f>
        <v>0</v>
      </c>
      <c r="AM29" s="213">
        <f>ROUND(AL29/AL$9,2)</f>
        <v>0</v>
      </c>
      <c r="AN29" s="213">
        <f>AM29-AO29</f>
        <v>0</v>
      </c>
      <c r="AO29" s="213">
        <f>ROUND(AL29/AL$9*$D29,2)</f>
        <v>0</v>
      </c>
      <c r="AP29" s="212">
        <f>SUMIFS(AP$10:AP$38,$A$10:$A$38,"&lt;"&amp;$A$35,$A$10:$A$38,"&gt;"&amp;$A$29)</f>
        <v>0</v>
      </c>
      <c r="AQ29" s="213">
        <f>ROUND(AP29/AP$9,2)</f>
        <v>0</v>
      </c>
      <c r="AR29" s="213">
        <f>AQ29-AS29</f>
        <v>0</v>
      </c>
      <c r="AS29" s="213">
        <f>ROUND(AP29/AP$9*$D29,2)</f>
        <v>0</v>
      </c>
      <c r="AT29" s="212">
        <f>SUMIFS(AT$10:AT$38,$A$10:$A$38,"&lt;"&amp;$A$35,$A$10:$A$38,"&gt;"&amp;$A$29)</f>
        <v>0</v>
      </c>
      <c r="AU29" s="213">
        <f>ROUND(AT29/AT$9,2)</f>
        <v>0</v>
      </c>
      <c r="AV29" s="213">
        <f>AU29-AW29</f>
        <v>0</v>
      </c>
      <c r="AW29" s="213">
        <f>ROUND(AT29/AT$9*$D29,2)</f>
        <v>0</v>
      </c>
      <c r="AX29" s="212">
        <f>SUMIFS(AX$10:AX$38,$A$10:$A$38,"&lt;"&amp;$A$35,$A$10:$A$38,"&gt;"&amp;$A$29)</f>
        <v>0</v>
      </c>
      <c r="AY29" s="213">
        <f>ROUND(AX29/AX$9,2)</f>
        <v>0</v>
      </c>
      <c r="AZ29" s="213">
        <f>AY29-BA29</f>
        <v>0</v>
      </c>
      <c r="BA29" s="213">
        <f>ROUND(AX29/AX$9*$D29,2)</f>
        <v>0</v>
      </c>
      <c r="BB29" s="212">
        <f>SUMIFS(BB$10:BB$38,$A$10:$A$38,"&lt;"&amp;$A$35,$A$10:$A$38,"&gt;"&amp;$A$29)</f>
        <v>0</v>
      </c>
      <c r="BC29" s="213">
        <f>ROUND(BB29/BB$9,2)</f>
        <v>0</v>
      </c>
      <c r="BD29" s="213">
        <f>BC29-BE29</f>
        <v>0</v>
      </c>
      <c r="BE29" s="213">
        <f>ROUND(BB29/BB$9*$D29,2)</f>
        <v>0</v>
      </c>
      <c r="BF29" s="212">
        <f>SUMIFS(BF$10:BF$38,$A$10:$A$38,"&lt;"&amp;$A$35,$A$10:$A$38,"&gt;"&amp;$A$29)</f>
        <v>0</v>
      </c>
      <c r="BG29" s="213">
        <f>ROUND(BF29/BF$9,2)</f>
        <v>0</v>
      </c>
      <c r="BH29" s="213">
        <f>BG29-BI29</f>
        <v>0</v>
      </c>
      <c r="BI29" s="213">
        <f>ROUND(BF29/BF$9*$D29,2)</f>
        <v>0</v>
      </c>
      <c r="BJ29" s="137">
        <f>SUM(BJ30:BJ34)</f>
        <v>0</v>
      </c>
      <c r="BK29" s="58">
        <f t="shared" si="0"/>
        <v>0</v>
      </c>
      <c r="BL29" s="130">
        <f t="shared" si="1"/>
        <v>6531885.1169999996</v>
      </c>
      <c r="BM29" s="190">
        <f>G29+K29+O29+S29+W29+AA29+AE29+AI29+AM29+AQ29+AU29+AY29+BC29+BG29</f>
        <v>0</v>
      </c>
      <c r="BN29" s="57">
        <f>I29+M29+Q29+U29+Y29+AC29+AG29+AK29+AO29+AS29+AW29+BA29+BE29+BI29</f>
        <v>0</v>
      </c>
      <c r="BO29" s="58">
        <f>BN29/E29</f>
        <v>0</v>
      </c>
      <c r="BP29" s="138">
        <f>E29-BN29</f>
        <v>5358753.18</v>
      </c>
      <c r="BQ29" s="237">
        <f>SUM(BQ30:BQ34)</f>
        <v>63672.49</v>
      </c>
      <c r="BR29" s="237">
        <f t="shared" ref="BR29:BS29" si="17">SUM(BR30:BR34)</f>
        <v>1149594</v>
      </c>
      <c r="BS29" s="237">
        <f t="shared" si="17"/>
        <v>1260224</v>
      </c>
      <c r="BT29" s="237">
        <f t="shared" si="10"/>
        <v>61455</v>
      </c>
      <c r="BU29" s="237">
        <f t="shared" si="11"/>
        <v>1109560</v>
      </c>
      <c r="BV29" s="237">
        <f t="shared" si="12"/>
        <v>1216337</v>
      </c>
      <c r="BW29" s="22"/>
      <c r="BY29" s="22"/>
      <c r="CA29" s="24"/>
      <c r="CB29" s="22"/>
    </row>
    <row r="30" spans="1:116" s="23" customFormat="1">
      <c r="A30" s="169">
        <v>4.0999999999999996</v>
      </c>
      <c r="B30" s="170" t="s">
        <v>194</v>
      </c>
      <c r="C30" s="171">
        <v>102600</v>
      </c>
      <c r="D30" s="152"/>
      <c r="E30" s="140"/>
      <c r="F30" s="214"/>
      <c r="G30" s="215"/>
      <c r="H30" s="215"/>
      <c r="I30" s="215"/>
      <c r="J30" s="214"/>
      <c r="K30" s="216"/>
      <c r="L30" s="216"/>
      <c r="M30" s="216"/>
      <c r="N30" s="214"/>
      <c r="O30" s="216"/>
      <c r="P30" s="216"/>
      <c r="Q30" s="216"/>
      <c r="R30" s="214"/>
      <c r="S30" s="216"/>
      <c r="T30" s="216"/>
      <c r="U30" s="216"/>
      <c r="V30" s="214"/>
      <c r="W30" s="216"/>
      <c r="X30" s="216"/>
      <c r="Y30" s="216"/>
      <c r="Z30" s="214"/>
      <c r="AA30" s="216"/>
      <c r="AB30" s="216"/>
      <c r="AC30" s="216"/>
      <c r="AD30" s="214"/>
      <c r="AE30" s="216"/>
      <c r="AF30" s="216"/>
      <c r="AG30" s="216"/>
      <c r="AH30" s="214"/>
      <c r="AI30" s="216"/>
      <c r="AJ30" s="216"/>
      <c r="AK30" s="216"/>
      <c r="AL30" s="214"/>
      <c r="AM30" s="216"/>
      <c r="AN30" s="216"/>
      <c r="AO30" s="216"/>
      <c r="AP30" s="214"/>
      <c r="AQ30" s="216"/>
      <c r="AR30" s="216"/>
      <c r="AS30" s="216"/>
      <c r="AT30" s="214"/>
      <c r="AU30" s="216"/>
      <c r="AV30" s="216"/>
      <c r="AW30" s="216"/>
      <c r="AX30" s="214"/>
      <c r="AY30" s="216"/>
      <c r="AZ30" s="216"/>
      <c r="BA30" s="216"/>
      <c r="BB30" s="214"/>
      <c r="BC30" s="216"/>
      <c r="BD30" s="216"/>
      <c r="BE30" s="216"/>
      <c r="BF30" s="214"/>
      <c r="BG30" s="216"/>
      <c r="BH30" s="216"/>
      <c r="BI30" s="216"/>
      <c r="BJ30" s="139">
        <f t="shared" si="2"/>
        <v>0</v>
      </c>
      <c r="BK30" s="60">
        <f t="shared" si="0"/>
        <v>0</v>
      </c>
      <c r="BL30" s="131">
        <f t="shared" si="1"/>
        <v>102600</v>
      </c>
      <c r="BM30" s="191"/>
      <c r="BN30" s="59"/>
      <c r="BO30" s="59"/>
      <c r="BP30" s="140"/>
      <c r="BQ30" s="232">
        <v>33000</v>
      </c>
      <c r="BR30" s="59">
        <v>33000</v>
      </c>
      <c r="BS30" s="140">
        <v>33000</v>
      </c>
      <c r="BT30" s="232"/>
      <c r="BU30" s="232"/>
      <c r="BV30" s="232"/>
      <c r="BW30" s="22"/>
      <c r="BY30" s="22"/>
      <c r="CA30" s="24"/>
      <c r="CB30" s="22"/>
    </row>
    <row r="31" spans="1:116" s="23" customFormat="1">
      <c r="A31" s="169">
        <v>4.2</v>
      </c>
      <c r="B31" s="170" t="s">
        <v>195</v>
      </c>
      <c r="C31" s="171">
        <v>62765.297000000006</v>
      </c>
      <c r="D31" s="152"/>
      <c r="E31" s="140"/>
      <c r="F31" s="214"/>
      <c r="G31" s="215"/>
      <c r="H31" s="215"/>
      <c r="I31" s="215"/>
      <c r="J31" s="214"/>
      <c r="K31" s="216"/>
      <c r="L31" s="216"/>
      <c r="M31" s="216"/>
      <c r="N31" s="214"/>
      <c r="O31" s="216"/>
      <c r="P31" s="216"/>
      <c r="Q31" s="216"/>
      <c r="R31" s="214"/>
      <c r="S31" s="216"/>
      <c r="T31" s="216"/>
      <c r="U31" s="216"/>
      <c r="V31" s="214"/>
      <c r="W31" s="216"/>
      <c r="X31" s="216"/>
      <c r="Y31" s="216"/>
      <c r="Z31" s="214"/>
      <c r="AA31" s="216"/>
      <c r="AB31" s="216"/>
      <c r="AC31" s="216"/>
      <c r="AD31" s="214"/>
      <c r="AE31" s="216"/>
      <c r="AF31" s="216"/>
      <c r="AG31" s="216"/>
      <c r="AH31" s="214"/>
      <c r="AI31" s="216"/>
      <c r="AJ31" s="216"/>
      <c r="AK31" s="216"/>
      <c r="AL31" s="214"/>
      <c r="AM31" s="216"/>
      <c r="AN31" s="216"/>
      <c r="AO31" s="216"/>
      <c r="AP31" s="214"/>
      <c r="AQ31" s="216"/>
      <c r="AR31" s="216"/>
      <c r="AS31" s="216"/>
      <c r="AT31" s="214"/>
      <c r="AU31" s="216"/>
      <c r="AV31" s="216"/>
      <c r="AW31" s="216"/>
      <c r="AX31" s="214"/>
      <c r="AY31" s="216"/>
      <c r="AZ31" s="216"/>
      <c r="BA31" s="216"/>
      <c r="BB31" s="214"/>
      <c r="BC31" s="216"/>
      <c r="BD31" s="216"/>
      <c r="BE31" s="216"/>
      <c r="BF31" s="214"/>
      <c r="BG31" s="216"/>
      <c r="BH31" s="216"/>
      <c r="BI31" s="216"/>
      <c r="BJ31" s="139">
        <f t="shared" si="2"/>
        <v>0</v>
      </c>
      <c r="BK31" s="60">
        <f t="shared" si="0"/>
        <v>0</v>
      </c>
      <c r="BL31" s="131">
        <f t="shared" si="1"/>
        <v>62765.297000000006</v>
      </c>
      <c r="BM31" s="191"/>
      <c r="BN31" s="59"/>
      <c r="BO31" s="59"/>
      <c r="BP31" s="140"/>
      <c r="BQ31" s="232">
        <f>(BQ30+BQ33+BQ34)*0.07</f>
        <v>4165.4900000000007</v>
      </c>
      <c r="BR31" s="232">
        <f t="shared" ref="BR31:BS31" si="18">(BR30+BR33+BR34)*0.07</f>
        <v>20524.000000000004</v>
      </c>
      <c r="BS31" s="232">
        <f t="shared" si="18"/>
        <v>17024</v>
      </c>
      <c r="BT31" s="232"/>
      <c r="BU31" s="232"/>
      <c r="BV31" s="232"/>
      <c r="BW31" s="22"/>
      <c r="BY31" s="22"/>
      <c r="CA31" s="24"/>
      <c r="CB31" s="22"/>
    </row>
    <row r="32" spans="1:116" s="23" customFormat="1" ht="25.5">
      <c r="A32" s="169">
        <v>4.3</v>
      </c>
      <c r="B32" s="170" t="s">
        <v>196</v>
      </c>
      <c r="C32" s="171">
        <v>5572472.7199999997</v>
      </c>
      <c r="D32" s="152"/>
      <c r="E32" s="140"/>
      <c r="F32" s="214"/>
      <c r="G32" s="215"/>
      <c r="H32" s="215"/>
      <c r="I32" s="215"/>
      <c r="J32" s="214"/>
      <c r="K32" s="216"/>
      <c r="L32" s="216"/>
      <c r="M32" s="216"/>
      <c r="N32" s="214"/>
      <c r="O32" s="216"/>
      <c r="P32" s="216"/>
      <c r="Q32" s="216"/>
      <c r="R32" s="214"/>
      <c r="S32" s="216"/>
      <c r="T32" s="216"/>
      <c r="U32" s="216"/>
      <c r="V32" s="214"/>
      <c r="W32" s="216"/>
      <c r="X32" s="216"/>
      <c r="Y32" s="216"/>
      <c r="Z32" s="214"/>
      <c r="AA32" s="216"/>
      <c r="AB32" s="216"/>
      <c r="AC32" s="216"/>
      <c r="AD32" s="214"/>
      <c r="AE32" s="216"/>
      <c r="AF32" s="216"/>
      <c r="AG32" s="216"/>
      <c r="AH32" s="214"/>
      <c r="AI32" s="216"/>
      <c r="AJ32" s="216"/>
      <c r="AK32" s="216"/>
      <c r="AL32" s="214"/>
      <c r="AM32" s="216"/>
      <c r="AN32" s="216"/>
      <c r="AO32" s="216"/>
      <c r="AP32" s="214"/>
      <c r="AQ32" s="216"/>
      <c r="AR32" s="216"/>
      <c r="AS32" s="216"/>
      <c r="AT32" s="214"/>
      <c r="AU32" s="216"/>
      <c r="AV32" s="216"/>
      <c r="AW32" s="216"/>
      <c r="AX32" s="214"/>
      <c r="AY32" s="216"/>
      <c r="AZ32" s="216"/>
      <c r="BA32" s="216"/>
      <c r="BB32" s="214"/>
      <c r="BC32" s="216"/>
      <c r="BD32" s="216"/>
      <c r="BE32" s="216"/>
      <c r="BF32" s="214"/>
      <c r="BG32" s="216"/>
      <c r="BH32" s="216"/>
      <c r="BI32" s="216"/>
      <c r="BJ32" s="139">
        <f t="shared" si="2"/>
        <v>0</v>
      </c>
      <c r="BK32" s="60">
        <f t="shared" si="0"/>
        <v>0</v>
      </c>
      <c r="BL32" s="131">
        <f t="shared" si="1"/>
        <v>5572472.7199999997</v>
      </c>
      <c r="BM32" s="191"/>
      <c r="BN32" s="59"/>
      <c r="BO32" s="59"/>
      <c r="BP32" s="140"/>
      <c r="BQ32" s="232">
        <v>0</v>
      </c>
      <c r="BR32" s="232">
        <v>835870</v>
      </c>
      <c r="BS32" s="232">
        <v>1000000</v>
      </c>
      <c r="BT32" s="232"/>
      <c r="BU32" s="232"/>
      <c r="BV32" s="232"/>
      <c r="BW32" s="22"/>
      <c r="BY32" s="22"/>
      <c r="CA32" s="24"/>
      <c r="CB32" s="22"/>
    </row>
    <row r="33" spans="1:80" s="23" customFormat="1">
      <c r="A33" s="222" t="s">
        <v>197</v>
      </c>
      <c r="B33" s="170" t="s">
        <v>198</v>
      </c>
      <c r="C33" s="171">
        <v>152617.5</v>
      </c>
      <c r="D33" s="152"/>
      <c r="E33" s="140"/>
      <c r="F33" s="214"/>
      <c r="G33" s="215"/>
      <c r="H33" s="215"/>
      <c r="I33" s="215"/>
      <c r="J33" s="214"/>
      <c r="K33" s="216"/>
      <c r="L33" s="216"/>
      <c r="M33" s="216"/>
      <c r="N33" s="214"/>
      <c r="O33" s="216"/>
      <c r="P33" s="216"/>
      <c r="Q33" s="216"/>
      <c r="R33" s="214"/>
      <c r="S33" s="216"/>
      <c r="T33" s="216"/>
      <c r="U33" s="216"/>
      <c r="V33" s="214"/>
      <c r="W33" s="216"/>
      <c r="X33" s="216"/>
      <c r="Y33" s="216"/>
      <c r="Z33" s="214"/>
      <c r="AA33" s="216"/>
      <c r="AB33" s="216"/>
      <c r="AC33" s="216"/>
      <c r="AD33" s="214"/>
      <c r="AE33" s="216"/>
      <c r="AF33" s="216"/>
      <c r="AG33" s="216"/>
      <c r="AH33" s="214"/>
      <c r="AI33" s="216"/>
      <c r="AJ33" s="216"/>
      <c r="AK33" s="216"/>
      <c r="AL33" s="214"/>
      <c r="AM33" s="216"/>
      <c r="AN33" s="216"/>
      <c r="AO33" s="216"/>
      <c r="AP33" s="214"/>
      <c r="AQ33" s="216"/>
      <c r="AR33" s="216"/>
      <c r="AS33" s="216"/>
      <c r="AT33" s="214"/>
      <c r="AU33" s="216"/>
      <c r="AV33" s="216"/>
      <c r="AW33" s="216"/>
      <c r="AX33" s="214"/>
      <c r="AY33" s="216"/>
      <c r="AZ33" s="216"/>
      <c r="BA33" s="216"/>
      <c r="BB33" s="214"/>
      <c r="BC33" s="216"/>
      <c r="BD33" s="216"/>
      <c r="BE33" s="216"/>
      <c r="BF33" s="214"/>
      <c r="BG33" s="216"/>
      <c r="BH33" s="216"/>
      <c r="BI33" s="216"/>
      <c r="BJ33" s="139">
        <f t="shared" si="2"/>
        <v>0</v>
      </c>
      <c r="BK33" s="60">
        <f t="shared" si="0"/>
        <v>0</v>
      </c>
      <c r="BL33" s="131">
        <f t="shared" si="1"/>
        <v>152617.5</v>
      </c>
      <c r="BM33" s="191"/>
      <c r="BN33" s="59"/>
      <c r="BO33" s="59"/>
      <c r="BP33" s="140"/>
      <c r="BQ33" s="232">
        <v>6162</v>
      </c>
      <c r="BR33" s="232">
        <v>60200</v>
      </c>
      <c r="BS33" s="232">
        <v>60200</v>
      </c>
      <c r="BT33" s="232"/>
      <c r="BU33" s="232"/>
      <c r="BV33" s="232"/>
      <c r="BW33" s="22"/>
      <c r="BY33" s="22"/>
      <c r="CA33" s="24"/>
      <c r="CB33" s="22"/>
    </row>
    <row r="34" spans="1:80" s="23" customFormat="1" ht="38.25">
      <c r="A34" s="169">
        <v>4.4000000000000004</v>
      </c>
      <c r="B34" s="170" t="s">
        <v>199</v>
      </c>
      <c r="C34" s="171">
        <v>641429.6</v>
      </c>
      <c r="D34" s="152"/>
      <c r="E34" s="140"/>
      <c r="F34" s="214"/>
      <c r="G34" s="215"/>
      <c r="H34" s="215"/>
      <c r="I34" s="215"/>
      <c r="J34" s="214"/>
      <c r="K34" s="216"/>
      <c r="L34" s="216"/>
      <c r="M34" s="216"/>
      <c r="N34" s="214"/>
      <c r="O34" s="216"/>
      <c r="P34" s="216"/>
      <c r="Q34" s="216"/>
      <c r="R34" s="214"/>
      <c r="S34" s="216"/>
      <c r="T34" s="216"/>
      <c r="U34" s="216"/>
      <c r="V34" s="214"/>
      <c r="W34" s="216"/>
      <c r="X34" s="216"/>
      <c r="Y34" s="216"/>
      <c r="Z34" s="214"/>
      <c r="AA34" s="216"/>
      <c r="AB34" s="216"/>
      <c r="AC34" s="216"/>
      <c r="AD34" s="214"/>
      <c r="AE34" s="216"/>
      <c r="AF34" s="216"/>
      <c r="AG34" s="216"/>
      <c r="AH34" s="214"/>
      <c r="AI34" s="216"/>
      <c r="AJ34" s="216"/>
      <c r="AK34" s="216"/>
      <c r="AL34" s="214"/>
      <c r="AM34" s="216"/>
      <c r="AN34" s="216"/>
      <c r="AO34" s="216"/>
      <c r="AP34" s="214"/>
      <c r="AQ34" s="216"/>
      <c r="AR34" s="216"/>
      <c r="AS34" s="216"/>
      <c r="AT34" s="214"/>
      <c r="AU34" s="216"/>
      <c r="AV34" s="216"/>
      <c r="AW34" s="216"/>
      <c r="AX34" s="214"/>
      <c r="AY34" s="216"/>
      <c r="AZ34" s="216"/>
      <c r="BA34" s="216"/>
      <c r="BB34" s="214"/>
      <c r="BC34" s="216"/>
      <c r="BD34" s="216"/>
      <c r="BE34" s="216"/>
      <c r="BF34" s="214"/>
      <c r="BG34" s="216"/>
      <c r="BH34" s="216"/>
      <c r="BI34" s="216"/>
      <c r="BJ34" s="139">
        <f t="shared" si="2"/>
        <v>0</v>
      </c>
      <c r="BK34" s="60">
        <f t="shared" si="0"/>
        <v>0</v>
      </c>
      <c r="BL34" s="131">
        <f t="shared" si="1"/>
        <v>641429.6</v>
      </c>
      <c r="BM34" s="191"/>
      <c r="BN34" s="59"/>
      <c r="BO34" s="59"/>
      <c r="BP34" s="140"/>
      <c r="BQ34" s="232">
        <v>20345</v>
      </c>
      <c r="BR34" s="232">
        <v>200000</v>
      </c>
      <c r="BS34" s="232">
        <v>150000</v>
      </c>
      <c r="BT34" s="232"/>
      <c r="BU34" s="232"/>
      <c r="BV34" s="232"/>
      <c r="BW34" s="22"/>
      <c r="BY34" s="22"/>
      <c r="CA34" s="24"/>
      <c r="CB34" s="22"/>
    </row>
    <row r="35" spans="1:80" s="23" customFormat="1" ht="25.5">
      <c r="A35" s="167">
        <v>5</v>
      </c>
      <c r="B35" s="168" t="s">
        <v>200</v>
      </c>
      <c r="C35" s="57">
        <f>SUM(C36:C38)</f>
        <v>1216022.7929999998</v>
      </c>
      <c r="D35" s="172">
        <v>0.85</v>
      </c>
      <c r="E35" s="138">
        <f>ROUND(C35/$C$9*D35,2)</f>
        <v>997624.1</v>
      </c>
      <c r="F35" s="212">
        <f>SUMIFS(F$10:F$38,$A$10:$A$38,"&lt;"&amp;#REF!,$A$10:$A$38,"&gt;"&amp;$A$35)</f>
        <v>0</v>
      </c>
      <c r="G35" s="213">
        <f>ROUND(F35/$F$9,2)</f>
        <v>0</v>
      </c>
      <c r="H35" s="213">
        <f>G35-I35</f>
        <v>0</v>
      </c>
      <c r="I35" s="213">
        <f>ROUND(F35/F$9*$D35,2)</f>
        <v>0</v>
      </c>
      <c r="J35" s="212">
        <f>SUMIFS(J$10:J$38,$A$10:$A$38,"&lt;"&amp;#REF!,$A$10:$A$38,"&gt;"&amp;$A$35)</f>
        <v>0</v>
      </c>
      <c r="K35" s="213">
        <f>ROUND(J35/J$9,2)</f>
        <v>0</v>
      </c>
      <c r="L35" s="213">
        <f>K35-M35</f>
        <v>0</v>
      </c>
      <c r="M35" s="213">
        <f>ROUND(J35/J$9*$D35,2)</f>
        <v>0</v>
      </c>
      <c r="N35" s="212">
        <f>SUMIFS(N$10:N$38,$A$10:$A$38,"&lt;"&amp;#REF!,$A$10:$A$38,"&gt;"&amp;$A$35)</f>
        <v>0</v>
      </c>
      <c r="O35" s="213">
        <f>ROUND(N35/N$9,2)</f>
        <v>0</v>
      </c>
      <c r="P35" s="213">
        <f>O35-Q35</f>
        <v>0</v>
      </c>
      <c r="Q35" s="213">
        <f>ROUND(N35/N$9*$D35,2)</f>
        <v>0</v>
      </c>
      <c r="R35" s="212">
        <f>SUMIFS(R$10:R$38,$A$10:$A$38,"&lt;"&amp;#REF!,$A$10:$A$38,"&gt;"&amp;$A$35)</f>
        <v>0</v>
      </c>
      <c r="S35" s="213">
        <f>ROUND(R35/R$9,2)</f>
        <v>0</v>
      </c>
      <c r="T35" s="213">
        <f>S35-U35</f>
        <v>0</v>
      </c>
      <c r="U35" s="213">
        <f>ROUND(R35/R$9*$D35,2)</f>
        <v>0</v>
      </c>
      <c r="V35" s="212">
        <f>SUMIFS(V$10:V$38,$A$10:$A$38,"&lt;"&amp;#REF!,$A$10:$A$38,"&gt;"&amp;$A$35)</f>
        <v>0</v>
      </c>
      <c r="W35" s="213">
        <f>ROUND(V35/V$9,2)</f>
        <v>0</v>
      </c>
      <c r="X35" s="213">
        <f>W35-Y35</f>
        <v>0</v>
      </c>
      <c r="Y35" s="213">
        <f>ROUND(V35/V$9*$D35,2)</f>
        <v>0</v>
      </c>
      <c r="Z35" s="212">
        <f>SUMIFS(Z$10:Z$38,$A$10:$A$38,"&lt;"&amp;#REF!,$A$10:$A$38,"&gt;"&amp;$A$35)</f>
        <v>0</v>
      </c>
      <c r="AA35" s="213">
        <f>ROUND(Z35/Z$9,2)</f>
        <v>0</v>
      </c>
      <c r="AB35" s="213">
        <f>AA35-AC35</f>
        <v>0</v>
      </c>
      <c r="AC35" s="213">
        <f>ROUND(Z35/Z$9*$D35,2)</f>
        <v>0</v>
      </c>
      <c r="AD35" s="212">
        <f>SUMIFS(AD$10:AD$38,$A$10:$A$38,"&lt;"&amp;#REF!,$A$10:$A$38,"&gt;"&amp;$A$35)</f>
        <v>0</v>
      </c>
      <c r="AE35" s="213">
        <f>ROUND(AD35/AD$9,2)</f>
        <v>0</v>
      </c>
      <c r="AF35" s="213">
        <f>AE35-AG35</f>
        <v>0</v>
      </c>
      <c r="AG35" s="213">
        <f>ROUND(AD35/AD$9*$D35,2)</f>
        <v>0</v>
      </c>
      <c r="AH35" s="212">
        <f>SUMIFS(AH$10:AH$38,$A$10:$A$38,"&lt;"&amp;#REF!,$A$10:$A$38,"&gt;"&amp;$A$35)</f>
        <v>0</v>
      </c>
      <c r="AI35" s="213">
        <f>ROUND(AH35/AH$9,2)</f>
        <v>0</v>
      </c>
      <c r="AJ35" s="213">
        <f>AI35-AK35</f>
        <v>0</v>
      </c>
      <c r="AK35" s="213">
        <f>ROUND(AH35/AH$9*$D35,2)</f>
        <v>0</v>
      </c>
      <c r="AL35" s="212">
        <f>SUMIFS(AL$10:AL$38,$A$10:$A$38,"&lt;"&amp;#REF!,$A$10:$A$38,"&gt;"&amp;$A$35)</f>
        <v>0</v>
      </c>
      <c r="AM35" s="213">
        <f>ROUND(AL35/AL$9,2)</f>
        <v>0</v>
      </c>
      <c r="AN35" s="213">
        <f>AM35-AO35</f>
        <v>0</v>
      </c>
      <c r="AO35" s="213">
        <f>ROUND(AL35/AL$9*$D35,2)</f>
        <v>0</v>
      </c>
      <c r="AP35" s="212">
        <f>SUMIFS(AP$10:AP$38,$A$10:$A$38,"&lt;"&amp;#REF!,$A$10:$A$38,"&gt;"&amp;$A$35)</f>
        <v>0</v>
      </c>
      <c r="AQ35" s="213">
        <f>ROUND(AP35/AP$9,2)</f>
        <v>0</v>
      </c>
      <c r="AR35" s="213">
        <f>AQ35-AS35</f>
        <v>0</v>
      </c>
      <c r="AS35" s="213">
        <f>ROUND(AP35/AP$9*$D35,2)</f>
        <v>0</v>
      </c>
      <c r="AT35" s="212">
        <f>SUMIFS(AT$10:AT$38,$A$10:$A$38,"&lt;"&amp;#REF!,$A$10:$A$38,"&gt;"&amp;$A$35)</f>
        <v>0</v>
      </c>
      <c r="AU35" s="213">
        <f>ROUND(AT35/AT$9,2)</f>
        <v>0</v>
      </c>
      <c r="AV35" s="213">
        <f>AU35-AW35</f>
        <v>0</v>
      </c>
      <c r="AW35" s="213">
        <f>ROUND(AT35/AT$9*$D35,2)</f>
        <v>0</v>
      </c>
      <c r="AX35" s="212">
        <f>SUMIFS(AX$10:AX$38,$A$10:$A$38,"&lt;"&amp;#REF!,$A$10:$A$38,"&gt;"&amp;$A$35)</f>
        <v>0</v>
      </c>
      <c r="AY35" s="213">
        <f>ROUND(AX35/AX$9,2)</f>
        <v>0</v>
      </c>
      <c r="AZ35" s="213">
        <f>AY35-BA35</f>
        <v>0</v>
      </c>
      <c r="BA35" s="213">
        <f>ROUND(AX35/AX$9*$D35,2)</f>
        <v>0</v>
      </c>
      <c r="BB35" s="212">
        <f>SUMIFS(BB$10:BB$38,$A$10:$A$38,"&lt;"&amp;#REF!,$A$10:$A$38,"&gt;"&amp;$A$35)</f>
        <v>0</v>
      </c>
      <c r="BC35" s="213">
        <f>ROUND(BB35/BB$9,2)</f>
        <v>0</v>
      </c>
      <c r="BD35" s="213">
        <f>BC35-BE35</f>
        <v>0</v>
      </c>
      <c r="BE35" s="213">
        <f>ROUND(BB35/BB$9*$D35,2)</f>
        <v>0</v>
      </c>
      <c r="BF35" s="212">
        <f>SUMIFS(BF$10:BF$38,$A$10:$A$38,"&lt;"&amp;#REF!,$A$10:$A$38,"&gt;"&amp;$A$35)</f>
        <v>0</v>
      </c>
      <c r="BG35" s="213">
        <f>ROUND(BF35/BF$9,2)</f>
        <v>0</v>
      </c>
      <c r="BH35" s="213">
        <f>BG35-BI35</f>
        <v>0</v>
      </c>
      <c r="BI35" s="213">
        <f>ROUND(BF35/BF$9*$D35,2)</f>
        <v>0</v>
      </c>
      <c r="BJ35" s="137">
        <f>SUM(BJ36:BJ38)</f>
        <v>0</v>
      </c>
      <c r="BK35" s="58">
        <f t="shared" si="0"/>
        <v>0</v>
      </c>
      <c r="BL35" s="130">
        <f t="shared" si="1"/>
        <v>1216022.7929999998</v>
      </c>
      <c r="BM35" s="190">
        <f>G35+K35+O35+S35+W35+AA35+AE35+AI35+AM35+AQ35+AU35+AY35+BC35+BG35</f>
        <v>0</v>
      </c>
      <c r="BN35" s="57">
        <f>I35+M35+Q35+U35+Y35+AC35+AG35+AK35+AO35+AS35+AW35+BA35+BE35+BI35</f>
        <v>0</v>
      </c>
      <c r="BO35" s="58">
        <f>BN35/E35</f>
        <v>0</v>
      </c>
      <c r="BP35" s="138">
        <f>E35-BN35</f>
        <v>997624.1</v>
      </c>
      <c r="BQ35" s="237">
        <f>SUM(BQ36:BQ38)</f>
        <v>99633.413800000009</v>
      </c>
      <c r="BR35" s="237">
        <f t="shared" ref="BR35:BS35" si="19">SUM(BR36:BR38)</f>
        <v>483947.51799999998</v>
      </c>
      <c r="BS35" s="237">
        <f t="shared" si="19"/>
        <v>189761.98550000001</v>
      </c>
      <c r="BT35" s="237">
        <f t="shared" si="10"/>
        <v>96164</v>
      </c>
      <c r="BU35" s="237">
        <f t="shared" si="11"/>
        <v>467094</v>
      </c>
      <c r="BV35" s="237">
        <f t="shared" si="12"/>
        <v>183154</v>
      </c>
      <c r="BW35" s="22"/>
      <c r="BY35" s="22"/>
      <c r="CA35" s="24"/>
      <c r="CB35" s="22"/>
    </row>
    <row r="36" spans="1:80" s="23" customFormat="1">
      <c r="A36" s="169">
        <v>5.0999999999999996</v>
      </c>
      <c r="B36" s="170" t="s">
        <v>201</v>
      </c>
      <c r="C36" s="171">
        <v>44103.97</v>
      </c>
      <c r="D36" s="152"/>
      <c r="E36" s="140"/>
      <c r="F36" s="214"/>
      <c r="G36" s="215"/>
      <c r="H36" s="215"/>
      <c r="I36" s="215"/>
      <c r="J36" s="214"/>
      <c r="K36" s="216"/>
      <c r="L36" s="216"/>
      <c r="M36" s="216"/>
      <c r="N36" s="214"/>
      <c r="O36" s="216"/>
      <c r="P36" s="216"/>
      <c r="Q36" s="216"/>
      <c r="R36" s="214"/>
      <c r="S36" s="216"/>
      <c r="T36" s="216"/>
      <c r="U36" s="216"/>
      <c r="V36" s="214"/>
      <c r="W36" s="216"/>
      <c r="X36" s="216"/>
      <c r="Y36" s="216"/>
      <c r="Z36" s="214"/>
      <c r="AA36" s="216"/>
      <c r="AB36" s="216"/>
      <c r="AC36" s="216"/>
      <c r="AD36" s="214"/>
      <c r="AE36" s="216"/>
      <c r="AF36" s="216"/>
      <c r="AG36" s="216"/>
      <c r="AH36" s="214"/>
      <c r="AI36" s="216"/>
      <c r="AJ36" s="216"/>
      <c r="AK36" s="216"/>
      <c r="AL36" s="214"/>
      <c r="AM36" s="216"/>
      <c r="AN36" s="216"/>
      <c r="AO36" s="216"/>
      <c r="AP36" s="214"/>
      <c r="AQ36" s="216"/>
      <c r="AR36" s="216"/>
      <c r="AS36" s="216"/>
      <c r="AT36" s="214"/>
      <c r="AU36" s="216"/>
      <c r="AV36" s="216"/>
      <c r="AW36" s="216"/>
      <c r="AX36" s="214"/>
      <c r="AY36" s="216"/>
      <c r="AZ36" s="216"/>
      <c r="BA36" s="216"/>
      <c r="BB36" s="214"/>
      <c r="BC36" s="216"/>
      <c r="BD36" s="216"/>
      <c r="BE36" s="216"/>
      <c r="BF36" s="214"/>
      <c r="BG36" s="216"/>
      <c r="BH36" s="216"/>
      <c r="BI36" s="216"/>
      <c r="BJ36" s="139">
        <f t="shared" si="2"/>
        <v>0</v>
      </c>
      <c r="BK36" s="60">
        <f t="shared" si="0"/>
        <v>0</v>
      </c>
      <c r="BL36" s="131">
        <f t="shared" si="1"/>
        <v>44103.97</v>
      </c>
      <c r="BM36" s="191"/>
      <c r="BN36" s="59"/>
      <c r="BO36" s="59"/>
      <c r="BP36" s="140"/>
      <c r="BQ36" s="232">
        <v>11025.99</v>
      </c>
      <c r="BR36" s="59">
        <v>11025.99</v>
      </c>
      <c r="BS36" s="140">
        <v>11025.99</v>
      </c>
      <c r="BT36" s="232"/>
      <c r="BU36" s="232"/>
      <c r="BV36" s="232"/>
      <c r="BW36" s="22"/>
      <c r="BY36" s="22"/>
      <c r="CA36" s="24"/>
      <c r="CB36" s="22"/>
    </row>
    <row r="37" spans="1:80" s="23" customFormat="1">
      <c r="A37" s="169">
        <v>5.2</v>
      </c>
      <c r="B37" s="170" t="s">
        <v>195</v>
      </c>
      <c r="C37" s="171">
        <v>79552.892999999996</v>
      </c>
      <c r="D37" s="152"/>
      <c r="E37" s="140"/>
      <c r="F37" s="214"/>
      <c r="G37" s="215"/>
      <c r="H37" s="215"/>
      <c r="I37" s="215"/>
      <c r="J37" s="214"/>
      <c r="K37" s="216"/>
      <c r="L37" s="216"/>
      <c r="M37" s="216"/>
      <c r="N37" s="214"/>
      <c r="O37" s="216"/>
      <c r="P37" s="216"/>
      <c r="Q37" s="216"/>
      <c r="R37" s="214"/>
      <c r="S37" s="216"/>
      <c r="T37" s="216"/>
      <c r="U37" s="216"/>
      <c r="V37" s="214"/>
      <c r="W37" s="216"/>
      <c r="X37" s="216"/>
      <c r="Y37" s="216"/>
      <c r="Z37" s="214"/>
      <c r="AA37" s="216"/>
      <c r="AB37" s="216"/>
      <c r="AC37" s="216"/>
      <c r="AD37" s="214"/>
      <c r="AE37" s="216"/>
      <c r="AF37" s="216"/>
      <c r="AG37" s="216"/>
      <c r="AH37" s="214"/>
      <c r="AI37" s="216"/>
      <c r="AJ37" s="216"/>
      <c r="AK37" s="216"/>
      <c r="AL37" s="214"/>
      <c r="AM37" s="216"/>
      <c r="AN37" s="216"/>
      <c r="AO37" s="216"/>
      <c r="AP37" s="214"/>
      <c r="AQ37" s="216"/>
      <c r="AR37" s="216"/>
      <c r="AS37" s="216"/>
      <c r="AT37" s="214"/>
      <c r="AU37" s="216"/>
      <c r="AV37" s="216"/>
      <c r="AW37" s="216"/>
      <c r="AX37" s="214"/>
      <c r="AY37" s="216"/>
      <c r="AZ37" s="216"/>
      <c r="BA37" s="216"/>
      <c r="BB37" s="214"/>
      <c r="BC37" s="216"/>
      <c r="BD37" s="216"/>
      <c r="BE37" s="216"/>
      <c r="BF37" s="214"/>
      <c r="BG37" s="216"/>
      <c r="BH37" s="216"/>
      <c r="BI37" s="216"/>
      <c r="BJ37" s="139">
        <f t="shared" ref="BJ37" si="20">SUM(F37:BI37)</f>
        <v>0</v>
      </c>
      <c r="BK37" s="60">
        <f t="shared" ref="BK37" si="21">BJ37/C37</f>
        <v>0</v>
      </c>
      <c r="BL37" s="131">
        <f t="shared" ref="BL37" si="22">C37-BJ37</f>
        <v>79552.892999999996</v>
      </c>
      <c r="BM37" s="191"/>
      <c r="BN37" s="59"/>
      <c r="BO37" s="59"/>
      <c r="BP37" s="140"/>
      <c r="BQ37" s="232">
        <f>(BQ36+BQ38)*0.07</f>
        <v>6518.073800000001</v>
      </c>
      <c r="BR37" s="232">
        <f t="shared" ref="BR37:BS37" si="23">(BR36+BR38)*0.07</f>
        <v>31660.118000000002</v>
      </c>
      <c r="BS37" s="232">
        <f t="shared" si="23"/>
        <v>12414.335500000001</v>
      </c>
      <c r="BT37" s="232"/>
      <c r="BU37" s="232"/>
      <c r="BV37" s="232"/>
      <c r="BW37" s="22"/>
      <c r="BY37" s="22"/>
      <c r="CA37" s="24"/>
      <c r="CB37" s="22"/>
    </row>
    <row r="38" spans="1:80" s="23" customFormat="1" ht="39" thickBot="1">
      <c r="A38" s="169">
        <v>5.3</v>
      </c>
      <c r="B38" s="170" t="s">
        <v>202</v>
      </c>
      <c r="C38" s="171">
        <v>1092365.93</v>
      </c>
      <c r="D38" s="152"/>
      <c r="E38" s="140"/>
      <c r="F38" s="214"/>
      <c r="G38" s="215"/>
      <c r="H38" s="215"/>
      <c r="I38" s="215"/>
      <c r="J38" s="214"/>
      <c r="K38" s="216"/>
      <c r="L38" s="216"/>
      <c r="M38" s="216"/>
      <c r="N38" s="214"/>
      <c r="O38" s="216"/>
      <c r="P38" s="216"/>
      <c r="Q38" s="216"/>
      <c r="R38" s="214"/>
      <c r="S38" s="216"/>
      <c r="T38" s="216"/>
      <c r="U38" s="216"/>
      <c r="V38" s="214"/>
      <c r="W38" s="216"/>
      <c r="X38" s="216"/>
      <c r="Y38" s="216"/>
      <c r="Z38" s="214"/>
      <c r="AA38" s="216"/>
      <c r="AB38" s="216"/>
      <c r="AC38" s="216"/>
      <c r="AD38" s="214"/>
      <c r="AE38" s="216"/>
      <c r="AF38" s="216"/>
      <c r="AG38" s="216"/>
      <c r="AH38" s="214"/>
      <c r="AI38" s="216"/>
      <c r="AJ38" s="216"/>
      <c r="AK38" s="216"/>
      <c r="AL38" s="214"/>
      <c r="AM38" s="216"/>
      <c r="AN38" s="216"/>
      <c r="AO38" s="216"/>
      <c r="AP38" s="214"/>
      <c r="AQ38" s="216"/>
      <c r="AR38" s="216"/>
      <c r="AS38" s="216"/>
      <c r="AT38" s="214"/>
      <c r="AU38" s="216"/>
      <c r="AV38" s="216"/>
      <c r="AW38" s="216"/>
      <c r="AX38" s="214"/>
      <c r="AY38" s="216"/>
      <c r="AZ38" s="216"/>
      <c r="BA38" s="216"/>
      <c r="BB38" s="214"/>
      <c r="BC38" s="216"/>
      <c r="BD38" s="216"/>
      <c r="BE38" s="216"/>
      <c r="BF38" s="214"/>
      <c r="BG38" s="216"/>
      <c r="BH38" s="216"/>
      <c r="BI38" s="216"/>
      <c r="BJ38" s="139">
        <f t="shared" si="2"/>
        <v>0</v>
      </c>
      <c r="BK38" s="60">
        <f t="shared" si="0"/>
        <v>0</v>
      </c>
      <c r="BL38" s="131">
        <f t="shared" si="1"/>
        <v>1092365.93</v>
      </c>
      <c r="BM38" s="191"/>
      <c r="BN38" s="59"/>
      <c r="BO38" s="59"/>
      <c r="BP38" s="140"/>
      <c r="BQ38" s="232">
        <f>ROUND(((45555+57781)/1.07*0.85),2)</f>
        <v>82089.350000000006</v>
      </c>
      <c r="BR38" s="59">
        <v>441261.41</v>
      </c>
      <c r="BS38" s="140">
        <v>166321.66</v>
      </c>
      <c r="BT38" s="232"/>
      <c r="BU38" s="232"/>
      <c r="BV38" s="232"/>
      <c r="BW38" s="22"/>
      <c r="BY38" s="22"/>
      <c r="CA38" s="24"/>
      <c r="CB38" s="22"/>
    </row>
    <row r="39" spans="1:80" s="26" customFormat="1" ht="13.5" thickBot="1">
      <c r="A39" s="143"/>
      <c r="B39" s="144" t="s">
        <v>203</v>
      </c>
      <c r="C39" s="144">
        <f>C10+C16+C24+C29+C35</f>
        <v>22671890.112400003</v>
      </c>
      <c r="D39" s="153">
        <f>ROUND(E39*C9/C39,4)</f>
        <v>0.85</v>
      </c>
      <c r="E39" s="149">
        <f>E10+E16+E24+E29+E35</f>
        <v>18600000</v>
      </c>
      <c r="F39" s="217">
        <f>F10+F16+F24+F29+F35</f>
        <v>37535</v>
      </c>
      <c r="G39" s="218">
        <f>G10+G16+G24+G29+G35</f>
        <v>37535</v>
      </c>
      <c r="H39" s="218">
        <f>H10+H16+H24+H29+H35</f>
        <v>5630.25</v>
      </c>
      <c r="I39" s="218">
        <f>I10+I16+I24+I29+I35</f>
        <v>31904.75</v>
      </c>
      <c r="J39" s="217" t="e">
        <f>J10+J16+J24+J29+J35+#REF!+#REF!+#REF!+#REF!+#REF!</f>
        <v>#REF!</v>
      </c>
      <c r="K39" s="218" t="e">
        <f>K10+K16+K24+K29+K35+#REF!+#REF!+#REF!+#REF!+#REF!</f>
        <v>#REF!</v>
      </c>
      <c r="L39" s="218" t="e">
        <f>L10+L16+L24+L29+L35+#REF!+#REF!+#REF!+#REF!+#REF!</f>
        <v>#REF!</v>
      </c>
      <c r="M39" s="218" t="e">
        <f>M10+M16+M24+M29+M35+#REF!+#REF!+#REF!+#REF!+#REF!</f>
        <v>#REF!</v>
      </c>
      <c r="N39" s="217" t="e">
        <f>N10+N16+N24+N29+N35+#REF!+#REF!+#REF!+#REF!+#REF!</f>
        <v>#REF!</v>
      </c>
      <c r="O39" s="218" t="e">
        <f>O10+O16+O24+O29+O35+#REF!+#REF!+#REF!+#REF!+#REF!</f>
        <v>#REF!</v>
      </c>
      <c r="P39" s="218" t="e">
        <f>P10+P16+P24+P29+P35+#REF!+#REF!+#REF!+#REF!+#REF!</f>
        <v>#REF!</v>
      </c>
      <c r="Q39" s="218" t="e">
        <f>Q10+Q16+Q24+Q29+Q35+#REF!+#REF!+#REF!+#REF!+#REF!</f>
        <v>#REF!</v>
      </c>
      <c r="R39" s="217" t="e">
        <f>R10+R16+R24+R29+R35+#REF!+#REF!+#REF!+#REF!+#REF!</f>
        <v>#REF!</v>
      </c>
      <c r="S39" s="218" t="e">
        <f>S10+S16+S24+S29+S35+#REF!+#REF!+#REF!+#REF!+#REF!</f>
        <v>#REF!</v>
      </c>
      <c r="T39" s="218" t="e">
        <f>T10+T16+T24+T29+T35+#REF!+#REF!+#REF!+#REF!+#REF!</f>
        <v>#REF!</v>
      </c>
      <c r="U39" s="218" t="e">
        <f>U10+U16+U24+U29+U35+#REF!+#REF!+#REF!+#REF!+#REF!</f>
        <v>#REF!</v>
      </c>
      <c r="V39" s="217" t="e">
        <f>V10+V16+V24+V29+V35+#REF!+#REF!+#REF!+#REF!+#REF!</f>
        <v>#REF!</v>
      </c>
      <c r="W39" s="218" t="e">
        <f>W10+W16+W24+W29+W35+#REF!+#REF!+#REF!+#REF!+#REF!</f>
        <v>#REF!</v>
      </c>
      <c r="X39" s="218" t="e">
        <f>X10+X16+X24+X29+X35+#REF!+#REF!+#REF!+#REF!+#REF!</f>
        <v>#REF!</v>
      </c>
      <c r="Y39" s="218" t="e">
        <f>Y10+Y16+Y24+Y29+Y35+#REF!+#REF!+#REF!+#REF!+#REF!</f>
        <v>#REF!</v>
      </c>
      <c r="Z39" s="217" t="e">
        <f>Z10+Z16+Z24+Z29+Z35+#REF!+#REF!+#REF!+#REF!+#REF!</f>
        <v>#REF!</v>
      </c>
      <c r="AA39" s="218" t="e">
        <f>AA10+AA16+AA24+AA29+AA35+#REF!+#REF!+#REF!+#REF!+#REF!</f>
        <v>#REF!</v>
      </c>
      <c r="AB39" s="218" t="e">
        <f>AB10+AB16+AB24+AB29+AB35+#REF!+#REF!+#REF!+#REF!+#REF!</f>
        <v>#REF!</v>
      </c>
      <c r="AC39" s="218" t="e">
        <f>AC10+AC16+AC24+AC29+AC35+#REF!+#REF!+#REF!+#REF!+#REF!</f>
        <v>#REF!</v>
      </c>
      <c r="AD39" s="217" t="e">
        <f>AD10+AD16+AD24+AD29+AD35+#REF!+#REF!+#REF!+#REF!+#REF!</f>
        <v>#REF!</v>
      </c>
      <c r="AE39" s="218" t="e">
        <f>AE10+AE16+AE24+AE29+AE35+#REF!+#REF!+#REF!+#REF!+#REF!</f>
        <v>#REF!</v>
      </c>
      <c r="AF39" s="218" t="e">
        <f>AF10+AF16+AF24+AF29+AF35+#REF!+#REF!+#REF!+#REF!+#REF!</f>
        <v>#REF!</v>
      </c>
      <c r="AG39" s="218" t="e">
        <f>AG10+AG16+AG24+AG29+AG35+#REF!+#REF!+#REF!+#REF!+#REF!</f>
        <v>#REF!</v>
      </c>
      <c r="AH39" s="217" t="e">
        <f>AH10+AH16+AH24+AH29+AH35+#REF!+#REF!+#REF!+#REF!+#REF!</f>
        <v>#REF!</v>
      </c>
      <c r="AI39" s="218" t="e">
        <f>AI10+AI16+AI24+AI29+AI35+#REF!+#REF!+#REF!+#REF!+#REF!</f>
        <v>#REF!</v>
      </c>
      <c r="AJ39" s="218" t="e">
        <f>AJ10+AJ16+AJ24+AJ29+AJ35+#REF!+#REF!+#REF!+#REF!+#REF!</f>
        <v>#REF!</v>
      </c>
      <c r="AK39" s="218" t="e">
        <f>AK10+AK16+AK24+AK29+AK35+#REF!+#REF!+#REF!+#REF!+#REF!</f>
        <v>#REF!</v>
      </c>
      <c r="AL39" s="217" t="e">
        <f>AL10+AL16+AL24+AL29+AL35+#REF!+#REF!+#REF!+#REF!+#REF!</f>
        <v>#REF!</v>
      </c>
      <c r="AM39" s="218" t="e">
        <f>AM10+AM16+AM24+AM29+AM35+#REF!+#REF!+#REF!+#REF!+#REF!</f>
        <v>#REF!</v>
      </c>
      <c r="AN39" s="218" t="e">
        <f>AN10+AN16+AN24+AN29+AN35+#REF!+#REF!+#REF!+#REF!+#REF!</f>
        <v>#REF!</v>
      </c>
      <c r="AO39" s="218" t="e">
        <f>AO10+AO16+AO24+AO29+AO35+#REF!+#REF!+#REF!+#REF!+#REF!</f>
        <v>#REF!</v>
      </c>
      <c r="AP39" s="217" t="e">
        <f>AP10+AP16+AP24+AP29+AP35+#REF!+#REF!+#REF!+#REF!+#REF!</f>
        <v>#REF!</v>
      </c>
      <c r="AQ39" s="218" t="e">
        <f>AQ10+AQ16+AQ24+AQ29+AQ35+#REF!+#REF!+#REF!+#REF!+#REF!</f>
        <v>#REF!</v>
      </c>
      <c r="AR39" s="218" t="e">
        <f>AR10+AR16+AR24+AR29+AR35+#REF!+#REF!+#REF!+#REF!+#REF!</f>
        <v>#REF!</v>
      </c>
      <c r="AS39" s="218" t="e">
        <f>AS10+AS16+AS24+AS29+AS35+#REF!+#REF!+#REF!+#REF!+#REF!</f>
        <v>#REF!</v>
      </c>
      <c r="AT39" s="217" t="e">
        <f>AT10+AT16+AT24+AT29+AT35+#REF!+#REF!+#REF!+#REF!+#REF!</f>
        <v>#REF!</v>
      </c>
      <c r="AU39" s="218" t="e">
        <f>AU10+AU16+AU24+AU29+AU35+#REF!+#REF!+#REF!+#REF!+#REF!</f>
        <v>#REF!</v>
      </c>
      <c r="AV39" s="218" t="e">
        <f>AV10+AV16+AV24+AV29+AV35+#REF!+#REF!+#REF!+#REF!+#REF!</f>
        <v>#REF!</v>
      </c>
      <c r="AW39" s="218" t="e">
        <f>AW10+AW16+AW24+AW29+AW35+#REF!+#REF!+#REF!+#REF!+#REF!</f>
        <v>#REF!</v>
      </c>
      <c r="AX39" s="217" t="e">
        <f>AX10+AX16+AX24+AX29+AX35+#REF!+#REF!+#REF!+#REF!+#REF!</f>
        <v>#REF!</v>
      </c>
      <c r="AY39" s="218" t="e">
        <f>AY10+AY16+AY24+AY29+AY35+#REF!+#REF!+#REF!+#REF!+#REF!</f>
        <v>#REF!</v>
      </c>
      <c r="AZ39" s="218" t="e">
        <f>AZ10+AZ16+AZ24+AZ29+AZ35+#REF!+#REF!+#REF!+#REF!+#REF!</f>
        <v>#REF!</v>
      </c>
      <c r="BA39" s="218" t="e">
        <f>BA10+BA16+BA24+BA29+BA35+#REF!+#REF!+#REF!+#REF!+#REF!</f>
        <v>#REF!</v>
      </c>
      <c r="BB39" s="217" t="e">
        <f>BB10+BB16+BB24+BB29+BB35+#REF!+#REF!+#REF!+#REF!+#REF!</f>
        <v>#REF!</v>
      </c>
      <c r="BC39" s="218" t="e">
        <f>BC10+BC16+BC24+BC29+BC35+#REF!+#REF!+#REF!+#REF!+#REF!</f>
        <v>#REF!</v>
      </c>
      <c r="BD39" s="218" t="e">
        <f>BD10+BD16+BD24+BD29+BD35+#REF!+#REF!+#REF!+#REF!+#REF!</f>
        <v>#REF!</v>
      </c>
      <c r="BE39" s="218" t="e">
        <f>BE10+BE16+BE24+BE29+BE35+#REF!+#REF!+#REF!+#REF!+#REF!</f>
        <v>#REF!</v>
      </c>
      <c r="BF39" s="217" t="e">
        <f>BF10+BF16+BF24+BF29+BF35+#REF!+#REF!+#REF!+#REF!+#REF!</f>
        <v>#REF!</v>
      </c>
      <c r="BG39" s="218" t="e">
        <f>BG10+BG16+BG24+BG29+BG35+#REF!+#REF!+#REF!+#REF!+#REF!</f>
        <v>#REF!</v>
      </c>
      <c r="BH39" s="218" t="e">
        <f>BH10+BH16+BH24+BH29+BH35+#REF!+#REF!+#REF!+#REF!+#REF!</f>
        <v>#REF!</v>
      </c>
      <c r="BI39" s="218" t="e">
        <f>BI10+BI16+BI24+BI29+BI35+#REF!+#REF!+#REF!+#REF!+#REF!</f>
        <v>#REF!</v>
      </c>
      <c r="BJ39" s="143">
        <f>BJ10+BJ16+BJ24+BJ29+BJ35</f>
        <v>37535</v>
      </c>
      <c r="BK39" s="146">
        <f t="shared" ref="BK39" si="24">BJ39/C39</f>
        <v>1.655574361639609E-3</v>
      </c>
      <c r="BL39" s="145">
        <f t="shared" ref="BL39" si="25">C39-BJ39</f>
        <v>22634355.112400003</v>
      </c>
      <c r="BM39" s="192">
        <f>BM10+BM16+BM24+BM29+BM35</f>
        <v>37535</v>
      </c>
      <c r="BN39" s="144">
        <f>BN10+BN16+BN24+BN29+BN35</f>
        <v>31904.75</v>
      </c>
      <c r="BO39" s="147">
        <f>BN39/E39</f>
        <v>1.7153091397849461E-3</v>
      </c>
      <c r="BP39" s="148">
        <f>E39-BN39</f>
        <v>18568095.25</v>
      </c>
      <c r="BQ39" s="143">
        <f t="shared" ref="BQ39:BS39" si="26">BQ10+BQ16+BQ24+BQ29+BQ35</f>
        <v>717504.05779999995</v>
      </c>
      <c r="BR39" s="143">
        <f t="shared" si="26"/>
        <v>4515589.0860000001</v>
      </c>
      <c r="BS39" s="143">
        <f t="shared" si="26"/>
        <v>5608607.7000000011</v>
      </c>
      <c r="BT39" s="143">
        <f>BT10+BT16+BT24+BT29+BT35</f>
        <v>753517</v>
      </c>
      <c r="BU39" s="143">
        <f t="shared" ref="BU39:BV39" si="27">BU10+BU16+BU24+BU29+BU35</f>
        <v>4658336</v>
      </c>
      <c r="BV39" s="143">
        <f t="shared" si="27"/>
        <v>5813291</v>
      </c>
      <c r="BW39" s="25"/>
    </row>
    <row r="40" spans="1:80" s="26" customFormat="1" ht="20.45" customHeight="1">
      <c r="A40" s="184"/>
      <c r="B40" s="184"/>
      <c r="C40" s="184"/>
      <c r="D40" s="185"/>
      <c r="E40" s="184"/>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c r="BH40" s="186"/>
      <c r="BI40" s="186"/>
      <c r="BJ40" s="184"/>
      <c r="BK40" s="187"/>
      <c r="BL40" s="184"/>
      <c r="BM40" s="184"/>
      <c r="BN40" s="184"/>
      <c r="BO40" s="187"/>
      <c r="BP40" s="184"/>
      <c r="BQ40" s="184"/>
      <c r="BR40" s="184"/>
      <c r="BS40" s="240"/>
      <c r="BT40" s="184"/>
      <c r="BU40" s="184"/>
      <c r="BV40" s="240"/>
      <c r="BW40" s="25"/>
    </row>
    <row r="41" spans="1:80" ht="38.25" customHeight="1">
      <c r="A41" s="369" t="s">
        <v>204</v>
      </c>
      <c r="B41" s="357"/>
      <c r="C41" s="357"/>
      <c r="D41" s="357"/>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57"/>
      <c r="AR41" s="357"/>
      <c r="AS41" s="357"/>
      <c r="AT41" s="357"/>
      <c r="AU41" s="357"/>
      <c r="AV41" s="357"/>
      <c r="AW41" s="357"/>
      <c r="AX41" s="357"/>
      <c r="AY41" s="357"/>
      <c r="AZ41" s="357"/>
      <c r="BA41" s="357"/>
      <c r="BB41" s="357"/>
      <c r="BC41" s="357"/>
      <c r="BD41" s="357"/>
      <c r="BE41" s="357"/>
      <c r="BF41" s="357"/>
      <c r="BG41" s="357"/>
      <c r="BH41" s="357"/>
      <c r="BI41" s="357"/>
      <c r="BJ41" s="357"/>
      <c r="BK41" s="357"/>
      <c r="BL41" s="357"/>
      <c r="BM41" s="357"/>
      <c r="BN41" s="357"/>
      <c r="BO41" s="357"/>
      <c r="BP41" s="357"/>
      <c r="BQ41" s="357"/>
      <c r="BR41" s="357"/>
      <c r="BS41" s="357"/>
      <c r="BT41" s="357"/>
      <c r="BU41" s="357"/>
      <c r="BV41" s="357"/>
    </row>
    <row r="42" spans="1:80" ht="38.25" customHeight="1">
      <c r="A42" s="367" t="s">
        <v>205</v>
      </c>
      <c r="B42" s="368"/>
      <c r="C42" s="368"/>
      <c r="D42" s="368"/>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c r="AM42" s="368"/>
      <c r="AN42" s="368"/>
      <c r="AO42" s="368"/>
      <c r="AP42" s="368"/>
      <c r="AQ42" s="368"/>
      <c r="AR42" s="368"/>
      <c r="AS42" s="368"/>
      <c r="AT42" s="368"/>
      <c r="AU42" s="368"/>
      <c r="AV42" s="368"/>
      <c r="AW42" s="368"/>
      <c r="AX42" s="368"/>
      <c r="AY42" s="368"/>
      <c r="AZ42" s="368"/>
      <c r="BA42" s="368"/>
      <c r="BB42" s="368"/>
      <c r="BC42" s="368"/>
      <c r="BD42" s="368"/>
      <c r="BE42" s="368"/>
      <c r="BF42" s="368"/>
      <c r="BG42" s="368"/>
      <c r="BH42" s="368"/>
      <c r="BI42" s="368"/>
      <c r="BJ42" s="368"/>
      <c r="BK42" s="368"/>
      <c r="BL42" s="368"/>
      <c r="BM42" s="368"/>
      <c r="BN42" s="368"/>
      <c r="BO42" s="368"/>
      <c r="BP42" s="368"/>
      <c r="BQ42" s="368"/>
      <c r="BR42" s="368"/>
      <c r="BS42" s="368"/>
      <c r="BT42" s="368"/>
      <c r="BU42" s="368"/>
      <c r="BV42" s="368"/>
    </row>
    <row r="43" spans="1:80" ht="38.25" customHeight="1">
      <c r="A43" s="370" t="s">
        <v>206</v>
      </c>
      <c r="B43" s="371"/>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371"/>
      <c r="AL43" s="371"/>
      <c r="AM43" s="371"/>
      <c r="AN43" s="371"/>
      <c r="AO43" s="371"/>
      <c r="AP43" s="371"/>
      <c r="AQ43" s="371"/>
      <c r="AR43" s="371"/>
      <c r="AS43" s="371"/>
      <c r="AT43" s="371"/>
      <c r="AU43" s="371"/>
      <c r="AV43" s="371"/>
      <c r="AW43" s="371"/>
      <c r="AX43" s="371"/>
      <c r="AY43" s="371"/>
      <c r="AZ43" s="371"/>
      <c r="BA43" s="371"/>
      <c r="BB43" s="371"/>
      <c r="BC43" s="371"/>
      <c r="BD43" s="371"/>
      <c r="BE43" s="371"/>
      <c r="BF43" s="371"/>
      <c r="BG43" s="371"/>
      <c r="BH43" s="371"/>
      <c r="BI43" s="371"/>
      <c r="BJ43" s="371"/>
      <c r="BK43" s="371"/>
      <c r="BL43" s="371"/>
      <c r="BM43" s="371"/>
      <c r="BN43" s="371"/>
      <c r="BO43" s="371"/>
      <c r="BP43" s="371"/>
      <c r="BQ43" s="371"/>
      <c r="BR43" s="371"/>
      <c r="BS43" s="371"/>
      <c r="BT43" s="371"/>
      <c r="BU43" s="371"/>
      <c r="BV43" s="371"/>
    </row>
    <row r="44" spans="1:80" ht="27" customHeight="1">
      <c r="A44" s="367" t="s">
        <v>207</v>
      </c>
      <c r="B44" s="368"/>
      <c r="C44" s="368"/>
      <c r="D44" s="368"/>
      <c r="E44" s="368"/>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8"/>
      <c r="AM44" s="368"/>
      <c r="AN44" s="368"/>
      <c r="AO44" s="368"/>
      <c r="AP44" s="368"/>
      <c r="AQ44" s="368"/>
      <c r="AR44" s="368"/>
      <c r="AS44" s="368"/>
      <c r="AT44" s="368"/>
      <c r="AU44" s="368"/>
      <c r="AV44" s="368"/>
      <c r="AW44" s="368"/>
      <c r="AX44" s="368"/>
      <c r="AY44" s="368"/>
      <c r="AZ44" s="368"/>
      <c r="BA44" s="368"/>
      <c r="BB44" s="368"/>
      <c r="BC44" s="368"/>
      <c r="BD44" s="368"/>
      <c r="BE44" s="368"/>
      <c r="BF44" s="368"/>
      <c r="BG44" s="368"/>
      <c r="BH44" s="368"/>
      <c r="BI44" s="368"/>
      <c r="BJ44" s="368"/>
      <c r="BK44" s="368"/>
      <c r="BL44" s="368"/>
      <c r="BM44" s="368"/>
      <c r="BN44" s="368"/>
      <c r="BO44" s="368"/>
      <c r="BP44" s="368"/>
      <c r="BQ44" s="368"/>
      <c r="BR44" s="368"/>
      <c r="BS44" s="368"/>
      <c r="BT44" s="368"/>
      <c r="BU44" s="368"/>
      <c r="BV44" s="368"/>
    </row>
    <row r="45" spans="1:80" ht="43.5" customHeight="1">
      <c r="A45" s="370" t="s">
        <v>208</v>
      </c>
      <c r="B45" s="372"/>
      <c r="C45" s="372"/>
      <c r="D45" s="372"/>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372"/>
      <c r="AN45" s="372"/>
      <c r="AO45" s="372"/>
      <c r="AP45" s="372"/>
      <c r="AQ45" s="372"/>
      <c r="AR45" s="372"/>
      <c r="AS45" s="372"/>
      <c r="AT45" s="372"/>
      <c r="AU45" s="372"/>
      <c r="AV45" s="372"/>
      <c r="AW45" s="372"/>
      <c r="AX45" s="372"/>
      <c r="AY45" s="372"/>
      <c r="AZ45" s="372"/>
      <c r="BA45" s="372"/>
      <c r="BB45" s="372"/>
      <c r="BC45" s="372"/>
      <c r="BD45" s="372"/>
      <c r="BE45" s="372"/>
      <c r="BF45" s="372"/>
      <c r="BG45" s="372"/>
      <c r="BH45" s="372"/>
      <c r="BI45" s="372"/>
      <c r="BJ45" s="372"/>
      <c r="BK45" s="372"/>
      <c r="BL45" s="372"/>
      <c r="BM45" s="372"/>
      <c r="BN45" s="372"/>
      <c r="BO45" s="372"/>
      <c r="BP45" s="372"/>
      <c r="BQ45" s="372"/>
      <c r="BR45" s="372"/>
      <c r="BS45" s="372"/>
      <c r="BT45" s="372"/>
      <c r="BU45" s="372"/>
      <c r="BV45" s="372"/>
    </row>
    <row r="46" spans="1:80" ht="32.25" customHeight="1">
      <c r="A46" s="367" t="s">
        <v>209</v>
      </c>
      <c r="B46" s="368"/>
      <c r="C46" s="368"/>
      <c r="D46" s="368"/>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c r="AM46" s="368"/>
      <c r="AN46" s="368"/>
      <c r="AO46" s="368"/>
      <c r="AP46" s="368"/>
      <c r="AQ46" s="368"/>
      <c r="AR46" s="368"/>
      <c r="AS46" s="368"/>
      <c r="AT46" s="368"/>
      <c r="AU46" s="368"/>
      <c r="AV46" s="368"/>
      <c r="AW46" s="368"/>
      <c r="AX46" s="368"/>
      <c r="AY46" s="368"/>
      <c r="AZ46" s="368"/>
      <c r="BA46" s="368"/>
      <c r="BB46" s="368"/>
      <c r="BC46" s="368"/>
      <c r="BD46" s="368"/>
      <c r="BE46" s="368"/>
      <c r="BF46" s="368"/>
      <c r="BG46" s="368"/>
      <c r="BH46" s="368"/>
      <c r="BI46" s="368"/>
      <c r="BJ46" s="368"/>
      <c r="BK46" s="368"/>
      <c r="BL46" s="368"/>
      <c r="BM46" s="368"/>
      <c r="BN46" s="368"/>
      <c r="BO46" s="368"/>
      <c r="BP46" s="368"/>
      <c r="BQ46" s="368"/>
      <c r="BR46" s="368"/>
      <c r="BS46" s="368"/>
      <c r="BT46" s="368"/>
      <c r="BU46" s="368"/>
      <c r="BV46" s="368"/>
    </row>
    <row r="47" spans="1:80" ht="53.25" customHeight="1">
      <c r="A47" s="369" t="s">
        <v>210</v>
      </c>
      <c r="B47" s="357"/>
      <c r="C47" s="357"/>
      <c r="D47" s="357"/>
      <c r="E47" s="357"/>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7"/>
      <c r="AG47" s="357"/>
      <c r="AH47" s="357"/>
      <c r="AI47" s="357"/>
      <c r="AJ47" s="357"/>
      <c r="AK47" s="357"/>
      <c r="AL47" s="357"/>
      <c r="AM47" s="357"/>
      <c r="AN47" s="357"/>
      <c r="AO47" s="357"/>
      <c r="AP47" s="357"/>
      <c r="AQ47" s="357"/>
      <c r="AR47" s="357"/>
      <c r="AS47" s="357"/>
      <c r="AT47" s="357"/>
      <c r="AU47" s="357"/>
      <c r="AV47" s="357"/>
      <c r="AW47" s="357"/>
      <c r="AX47" s="357"/>
      <c r="AY47" s="357"/>
      <c r="AZ47" s="357"/>
      <c r="BA47" s="357"/>
      <c r="BB47" s="357"/>
      <c r="BC47" s="357"/>
      <c r="BD47" s="357"/>
      <c r="BE47" s="357"/>
      <c r="BF47" s="357"/>
      <c r="BG47" s="357"/>
      <c r="BH47" s="357"/>
      <c r="BI47" s="357"/>
      <c r="BJ47" s="357"/>
      <c r="BK47" s="357"/>
      <c r="BL47" s="357"/>
      <c r="BM47" s="357"/>
      <c r="BN47" s="357"/>
      <c r="BO47" s="357"/>
      <c r="BP47" s="357"/>
      <c r="BQ47" s="357"/>
      <c r="BR47" s="357"/>
      <c r="BS47" s="357"/>
      <c r="BT47" s="357"/>
      <c r="BU47" s="357"/>
      <c r="BV47" s="357"/>
    </row>
    <row r="48" spans="1:80" ht="38.25" customHeight="1">
      <c r="A48" s="367" t="s">
        <v>211</v>
      </c>
      <c r="B48" s="368"/>
      <c r="C48" s="368"/>
      <c r="D48" s="368"/>
      <c r="E48" s="36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368"/>
      <c r="AL48" s="368"/>
      <c r="AM48" s="368"/>
      <c r="AN48" s="368"/>
      <c r="AO48" s="368"/>
      <c r="AP48" s="368"/>
      <c r="AQ48" s="368"/>
      <c r="AR48" s="368"/>
      <c r="AS48" s="368"/>
      <c r="AT48" s="368"/>
      <c r="AU48" s="368"/>
      <c r="AV48" s="368"/>
      <c r="AW48" s="368"/>
      <c r="AX48" s="368"/>
      <c r="AY48" s="368"/>
      <c r="AZ48" s="368"/>
      <c r="BA48" s="368"/>
      <c r="BB48" s="368"/>
      <c r="BC48" s="368"/>
      <c r="BD48" s="368"/>
      <c r="BE48" s="368"/>
      <c r="BF48" s="368"/>
      <c r="BG48" s="368"/>
      <c r="BH48" s="368"/>
      <c r="BI48" s="368"/>
      <c r="BJ48" s="368"/>
      <c r="BK48" s="368"/>
      <c r="BL48" s="368"/>
      <c r="BM48" s="368"/>
      <c r="BN48" s="368"/>
      <c r="BO48" s="368"/>
      <c r="BP48" s="368"/>
      <c r="BQ48" s="368"/>
      <c r="BR48" s="368"/>
      <c r="BS48" s="368"/>
      <c r="BT48" s="368"/>
      <c r="BU48" s="368"/>
      <c r="BV48" s="368"/>
    </row>
    <row r="49" spans="1:74" ht="54" customHeight="1">
      <c r="A49" s="356" t="s">
        <v>212</v>
      </c>
      <c r="B49" s="357"/>
      <c r="C49" s="357"/>
      <c r="D49" s="357"/>
      <c r="E49" s="357"/>
      <c r="F49" s="357"/>
      <c r="G49" s="357"/>
      <c r="H49" s="357"/>
      <c r="I49" s="357"/>
      <c r="J49" s="357"/>
      <c r="K49" s="357"/>
      <c r="L49" s="357"/>
      <c r="M49" s="357"/>
      <c r="N49" s="357"/>
      <c r="O49" s="357"/>
      <c r="P49" s="357"/>
      <c r="Q49" s="357"/>
      <c r="R49" s="357"/>
      <c r="S49" s="357"/>
      <c r="T49" s="357"/>
      <c r="U49" s="357"/>
      <c r="V49" s="357"/>
      <c r="W49" s="357"/>
      <c r="X49" s="357"/>
      <c r="Y49" s="357"/>
      <c r="Z49" s="357"/>
      <c r="AA49" s="357"/>
      <c r="AB49" s="357"/>
      <c r="AC49" s="357"/>
      <c r="AD49" s="357"/>
      <c r="AE49" s="357"/>
      <c r="AF49" s="357"/>
      <c r="AG49" s="357"/>
      <c r="AH49" s="357"/>
      <c r="AI49" s="357"/>
      <c r="AJ49" s="357"/>
      <c r="AK49" s="357"/>
      <c r="AL49" s="357"/>
      <c r="AM49" s="357"/>
      <c r="AN49" s="357"/>
      <c r="AO49" s="357"/>
      <c r="AP49" s="357"/>
      <c r="AQ49" s="357"/>
      <c r="AR49" s="357"/>
      <c r="AS49" s="357"/>
      <c r="AT49" s="357"/>
      <c r="AU49" s="357"/>
      <c r="AV49" s="357"/>
      <c r="AW49" s="357"/>
      <c r="AX49" s="357"/>
      <c r="AY49" s="357"/>
      <c r="AZ49" s="357"/>
      <c r="BA49" s="357"/>
      <c r="BB49" s="357"/>
      <c r="BC49" s="357"/>
      <c r="BD49" s="357"/>
      <c r="BE49" s="357"/>
      <c r="BF49" s="357"/>
      <c r="BG49" s="357"/>
      <c r="BH49" s="357"/>
      <c r="BI49" s="357"/>
      <c r="BJ49" s="357"/>
      <c r="BK49" s="357"/>
      <c r="BL49" s="357"/>
      <c r="BM49" s="357"/>
      <c r="BN49" s="357"/>
      <c r="BO49" s="357"/>
      <c r="BP49" s="357"/>
      <c r="BQ49" s="357"/>
      <c r="BR49" s="357"/>
      <c r="BS49" s="357"/>
      <c r="BT49" s="357"/>
      <c r="BU49" s="357"/>
      <c r="BV49" s="357"/>
    </row>
    <row r="50" spans="1:74" ht="46.5" customHeight="1">
      <c r="A50" s="367" t="s">
        <v>213</v>
      </c>
      <c r="B50" s="368"/>
      <c r="C50" s="368"/>
      <c r="D50" s="368"/>
      <c r="E50" s="368"/>
      <c r="F50" s="368"/>
      <c r="G50" s="368"/>
      <c r="H50" s="368"/>
      <c r="I50" s="368"/>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8"/>
      <c r="AJ50" s="368"/>
      <c r="AK50" s="368"/>
      <c r="AL50" s="368"/>
      <c r="AM50" s="368"/>
      <c r="AN50" s="368"/>
      <c r="AO50" s="368"/>
      <c r="AP50" s="368"/>
      <c r="AQ50" s="368"/>
      <c r="AR50" s="368"/>
      <c r="AS50" s="368"/>
      <c r="AT50" s="368"/>
      <c r="AU50" s="368"/>
      <c r="AV50" s="368"/>
      <c r="AW50" s="368"/>
      <c r="AX50" s="368"/>
      <c r="AY50" s="368"/>
      <c r="AZ50" s="368"/>
      <c r="BA50" s="368"/>
      <c r="BB50" s="368"/>
      <c r="BC50" s="368"/>
      <c r="BD50" s="368"/>
      <c r="BE50" s="368"/>
      <c r="BF50" s="368"/>
      <c r="BG50" s="368"/>
      <c r="BH50" s="368"/>
      <c r="BI50" s="368"/>
      <c r="BJ50" s="368"/>
      <c r="BK50" s="368"/>
      <c r="BL50" s="368"/>
      <c r="BM50" s="368"/>
      <c r="BN50" s="368"/>
      <c r="BO50" s="368"/>
      <c r="BP50" s="368"/>
      <c r="BQ50" s="368"/>
      <c r="BR50" s="368"/>
      <c r="BS50" s="368"/>
      <c r="BT50" s="368"/>
      <c r="BU50" s="368"/>
      <c r="BV50" s="368"/>
    </row>
  </sheetData>
  <sheetProtection formatColumns="0"/>
  <customSheetViews>
    <customSheetView guid="{18716E43-88F1-44DC-AE73-ADDC61118D9F}" fitToPage="1" hiddenColumns="1" topLeftCell="A11">
      <selection activeCell="A27" sqref="A27:R27"/>
      <pageMargins left="0" right="0" top="0" bottom="0" header="0" footer="0"/>
      <pageSetup paperSize="9" scale="84" fitToHeight="6" orientation="landscape"/>
      <headerFooter alignWithMargins="0"/>
    </customSheetView>
  </customSheetViews>
  <mergeCells count="35">
    <mergeCell ref="A1:BV1"/>
    <mergeCell ref="A2:BV2"/>
    <mergeCell ref="A3:BV3"/>
    <mergeCell ref="A6:C6"/>
    <mergeCell ref="BJ6:BP6"/>
    <mergeCell ref="F6:G6"/>
    <mergeCell ref="J6:K6"/>
    <mergeCell ref="N6:O6"/>
    <mergeCell ref="R6:S6"/>
    <mergeCell ref="V6:W6"/>
    <mergeCell ref="Z6:AA6"/>
    <mergeCell ref="AD6:AE6"/>
    <mergeCell ref="AH6:AI6"/>
    <mergeCell ref="AX6:AY6"/>
    <mergeCell ref="BB6:BC6"/>
    <mergeCell ref="BF6:BG6"/>
    <mergeCell ref="A50:BV50"/>
    <mergeCell ref="A48:BV48"/>
    <mergeCell ref="A41:BV41"/>
    <mergeCell ref="A43:BV43"/>
    <mergeCell ref="A42:BV42"/>
    <mergeCell ref="A46:BV46"/>
    <mergeCell ref="A47:BV47"/>
    <mergeCell ref="A45:BV45"/>
    <mergeCell ref="A44:BV44"/>
    <mergeCell ref="BT4:BV4"/>
    <mergeCell ref="A49:BV49"/>
    <mergeCell ref="BM7:BP7"/>
    <mergeCell ref="BJ7:BL7"/>
    <mergeCell ref="AL6:AM6"/>
    <mergeCell ref="AP6:AQ6"/>
    <mergeCell ref="AT6:AU6"/>
    <mergeCell ref="BT6:BV6"/>
    <mergeCell ref="BQ4:BS4"/>
    <mergeCell ref="BQ6:BS6"/>
  </mergeCells>
  <phoneticPr fontId="8" type="noConversion"/>
  <pageMargins left="0.23622047244094491" right="0.23622047244094491" top="0.35433070866141736" bottom="0.35433070866141736" header="0.31496062992125984" footer="0.31496062992125984"/>
  <pageSetup paperSize="8" scale="25" fitToHeight="0" orientation="landscape" r:id="rId1"/>
  <headerFooter alignWithMargins="0">
    <oddFooter>&amp;A&amp;RPage &amp;P</oddFooter>
  </headerFooter>
  <rowBreaks count="1" manualBreakCount="1">
    <brk id="40" max="16383" man="1"/>
  </rowBreaks>
  <legacyDrawing r:id="rId2"/>
  <extLst>
    <ext xmlns:x14="http://schemas.microsoft.com/office/spreadsheetml/2009/9/main" uri="{78C0D931-6437-407d-A8EE-F0AAD7539E65}">
      <x14:conditionalFormattings>
        <x14:conditionalFormatting xmlns:xm="http://schemas.microsoft.com/office/excel/2006/main">
          <x14:cfRule type="cellIs" priority="138" operator="greaterThan" id="{D56B231B-6EE2-48F3-91F1-5FF11C2AEE1B}">
            <xm:f>'Reimbursement Request'!$B$13</xm:f>
            <x14:dxf>
              <font>
                <color rgb="FFFF0000"/>
              </font>
            </x14:dxf>
          </x14:cfRule>
          <xm:sqref>E39:E40</xm:sqref>
        </x14:conditionalFormatting>
        <x14:conditionalFormatting xmlns:xm="http://schemas.microsoft.com/office/excel/2006/main">
          <x14:cfRule type="expression" priority="190" id="{223FDE79-8DDF-46BD-AF31-753403BDC853}">
            <xm:f>$F$5='Reimbursement Request'!$B$11:$I$11</xm:f>
            <x14:dxf>
              <font>
                <color theme="1"/>
              </font>
            </x14:dxf>
          </x14:cfRule>
          <xm:sqref>N5:Q5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J43"/>
  <sheetViews>
    <sheetView topLeftCell="A17" zoomScaleNormal="100" zoomScalePageLayoutView="85" workbookViewId="0">
      <selection activeCell="K19" sqref="K19"/>
    </sheetView>
  </sheetViews>
  <sheetFormatPr defaultColWidth="9.140625" defaultRowHeight="12.75"/>
  <cols>
    <col min="1" max="1" width="5.42578125" style="15" customWidth="1"/>
    <col min="2" max="10" width="11.5703125" style="15" customWidth="1"/>
    <col min="11" max="16384" width="9.140625" style="15"/>
  </cols>
  <sheetData>
    <row r="1" spans="1:10" ht="21" customHeight="1">
      <c r="A1" s="406" t="str">
        <f>'Reimbursement Request'!A1:I1</f>
        <v>Swiss-Estonian Cooperation Programme</v>
      </c>
      <c r="B1" s="406"/>
      <c r="C1" s="406"/>
      <c r="D1" s="406"/>
      <c r="E1" s="406"/>
      <c r="F1" s="406"/>
      <c r="G1" s="406"/>
      <c r="H1" s="406"/>
      <c r="I1" s="406"/>
      <c r="J1" s="407"/>
    </row>
    <row r="2" spans="1:10">
      <c r="A2" s="408" t="str">
        <f>CONCATENATE('Reimbursement Request'!A3:I3," / ",'Reimbursement Request'!A2:I2)</f>
        <v>Supporting Social Inclusion / Reimbursement Request No. 1</v>
      </c>
      <c r="B2" s="408"/>
      <c r="C2" s="408"/>
      <c r="D2" s="408"/>
      <c r="E2" s="408"/>
      <c r="F2" s="408"/>
      <c r="G2" s="408"/>
      <c r="H2" s="408"/>
      <c r="I2" s="408"/>
      <c r="J2" s="408"/>
    </row>
    <row r="3" spans="1:10" ht="20.25">
      <c r="A3" s="409" t="s">
        <v>214</v>
      </c>
      <c r="B3" s="409"/>
      <c r="C3" s="409"/>
      <c r="D3" s="409"/>
      <c r="E3" s="409"/>
      <c r="F3" s="409"/>
      <c r="G3" s="409"/>
      <c r="H3" s="409"/>
      <c r="I3" s="409"/>
      <c r="J3" s="281"/>
    </row>
    <row r="4" spans="1:10" ht="15.75">
      <c r="A4" s="43"/>
      <c r="B4" s="43"/>
      <c r="C4" s="43"/>
      <c r="D4" s="43"/>
      <c r="E4" s="43"/>
      <c r="F4" s="43"/>
      <c r="G4" s="43"/>
      <c r="H4" s="43"/>
      <c r="I4" s="43"/>
      <c r="J4" s="43"/>
    </row>
    <row r="5" spans="1:10">
      <c r="A5" s="44"/>
      <c r="B5" s="44"/>
      <c r="C5" s="44"/>
      <c r="D5" s="44"/>
      <c r="E5" s="44"/>
      <c r="F5" s="44"/>
      <c r="G5" s="44"/>
      <c r="H5" s="44"/>
      <c r="I5" s="44"/>
      <c r="J5" s="45"/>
    </row>
    <row r="6" spans="1:10" ht="17.25" customHeight="1">
      <c r="A6" s="411" t="str">
        <f>'Financial Progress'!B10</f>
        <v>Management Costs</v>
      </c>
      <c r="B6" s="412"/>
      <c r="C6" s="412"/>
      <c r="D6" s="412"/>
      <c r="E6" s="412"/>
      <c r="F6" s="412"/>
      <c r="G6" s="412"/>
      <c r="H6" s="412"/>
      <c r="I6" s="412"/>
      <c r="J6" s="413"/>
    </row>
    <row r="7" spans="1:10">
      <c r="A7" s="48" t="s">
        <v>215</v>
      </c>
      <c r="B7" s="397" t="s">
        <v>216</v>
      </c>
      <c r="C7" s="398"/>
      <c r="D7" s="398"/>
      <c r="E7" s="398"/>
      <c r="F7" s="398"/>
      <c r="G7" s="398"/>
      <c r="H7" s="399"/>
      <c r="I7" s="399"/>
      <c r="J7" s="400"/>
    </row>
    <row r="8" spans="1:10" ht="62.1" customHeight="1">
      <c r="A8" s="16">
        <v>1.1000000000000001</v>
      </c>
      <c r="B8" s="410" t="s">
        <v>217</v>
      </c>
      <c r="C8" s="390"/>
      <c r="D8" s="390"/>
      <c r="E8" s="390"/>
      <c r="F8" s="390"/>
      <c r="G8" s="390"/>
      <c r="H8" s="390"/>
      <c r="I8" s="390"/>
      <c r="J8" s="391"/>
    </row>
    <row r="9" spans="1:10" ht="83.1" customHeight="1">
      <c r="A9" s="16">
        <v>1.2</v>
      </c>
      <c r="B9" s="389" t="s">
        <v>218</v>
      </c>
      <c r="C9" s="390"/>
      <c r="D9" s="390"/>
      <c r="E9" s="390"/>
      <c r="F9" s="390"/>
      <c r="G9" s="390"/>
      <c r="H9" s="390"/>
      <c r="I9" s="390"/>
      <c r="J9" s="391"/>
    </row>
    <row r="10" spans="1:10" ht="99" customHeight="1">
      <c r="A10" s="16">
        <v>1.3</v>
      </c>
      <c r="B10" s="389" t="s">
        <v>219</v>
      </c>
      <c r="C10" s="390"/>
      <c r="D10" s="390"/>
      <c r="E10" s="390"/>
      <c r="F10" s="390"/>
      <c r="G10" s="390"/>
      <c r="H10" s="390"/>
      <c r="I10" s="390"/>
      <c r="J10" s="391"/>
    </row>
    <row r="11" spans="1:10" ht="124.35" customHeight="1">
      <c r="A11" s="16">
        <v>1.4</v>
      </c>
      <c r="B11" s="401" t="s">
        <v>220</v>
      </c>
      <c r="C11" s="390"/>
      <c r="D11" s="390"/>
      <c r="E11" s="390"/>
      <c r="F11" s="390"/>
      <c r="G11" s="390"/>
      <c r="H11" s="390"/>
      <c r="I11" s="390"/>
      <c r="J11" s="391"/>
    </row>
    <row r="12" spans="1:10" ht="35.1" customHeight="1">
      <c r="A12" s="16">
        <v>1.5</v>
      </c>
      <c r="B12" s="401" t="s">
        <v>221</v>
      </c>
      <c r="C12" s="390"/>
      <c r="D12" s="390"/>
      <c r="E12" s="390"/>
      <c r="F12" s="390"/>
      <c r="G12" s="390"/>
      <c r="H12" s="390"/>
      <c r="I12" s="390"/>
      <c r="J12" s="391"/>
    </row>
    <row r="13" spans="1:10" ht="17.100000000000001" customHeight="1">
      <c r="A13" s="386" t="s">
        <v>222</v>
      </c>
      <c r="B13" s="387"/>
      <c r="C13" s="387"/>
      <c r="D13" s="387"/>
      <c r="E13" s="387"/>
      <c r="F13" s="387"/>
      <c r="G13" s="387"/>
      <c r="H13" s="387"/>
      <c r="I13" s="388"/>
      <c r="J13" s="245" t="s">
        <v>223</v>
      </c>
    </row>
    <row r="15" spans="1:10">
      <c r="A15" s="394" t="str">
        <f>'Financial Progress'!B16</f>
        <v xml:space="preserve">Programme Component 1 “Cultural and linguistic integration” </v>
      </c>
      <c r="B15" s="395"/>
      <c r="C15" s="395"/>
      <c r="D15" s="395"/>
      <c r="E15" s="395"/>
      <c r="F15" s="395"/>
      <c r="G15" s="395"/>
      <c r="H15" s="395"/>
      <c r="I15" s="395"/>
      <c r="J15" s="396"/>
    </row>
    <row r="16" spans="1:10">
      <c r="A16" s="48" t="s">
        <v>215</v>
      </c>
      <c r="B16" s="397" t="s">
        <v>216</v>
      </c>
      <c r="C16" s="398"/>
      <c r="D16" s="398"/>
      <c r="E16" s="398"/>
      <c r="F16" s="398"/>
      <c r="G16" s="398"/>
      <c r="H16" s="399"/>
      <c r="I16" s="399"/>
      <c r="J16" s="400"/>
    </row>
    <row r="17" spans="1:10" ht="78.75" customHeight="1">
      <c r="A17" s="16">
        <v>2.1</v>
      </c>
      <c r="B17" s="389" t="s">
        <v>224</v>
      </c>
      <c r="C17" s="390"/>
      <c r="D17" s="390"/>
      <c r="E17" s="390"/>
      <c r="F17" s="390"/>
      <c r="G17" s="390"/>
      <c r="H17" s="390"/>
      <c r="I17" s="390"/>
      <c r="J17" s="391"/>
    </row>
    <row r="18" spans="1:10" ht="120.75" customHeight="1">
      <c r="A18" s="16">
        <v>2.2999999999999998</v>
      </c>
      <c r="B18" s="389" t="s">
        <v>345</v>
      </c>
      <c r="C18" s="414"/>
      <c r="D18" s="414"/>
      <c r="E18" s="414"/>
      <c r="F18" s="414"/>
      <c r="G18" s="414"/>
      <c r="H18" s="414"/>
      <c r="I18" s="414"/>
      <c r="J18" s="415"/>
    </row>
    <row r="19" spans="1:10" ht="78" customHeight="1">
      <c r="A19" s="16">
        <v>2.4</v>
      </c>
      <c r="B19" s="389" t="s">
        <v>225</v>
      </c>
      <c r="C19" s="404"/>
      <c r="D19" s="404"/>
      <c r="E19" s="404"/>
      <c r="F19" s="404"/>
      <c r="G19" s="404"/>
      <c r="H19" s="404"/>
      <c r="I19" s="404"/>
      <c r="J19" s="405"/>
    </row>
    <row r="20" spans="1:10" ht="44.25" customHeight="1">
      <c r="A20" s="16">
        <v>2.5</v>
      </c>
      <c r="B20" s="389" t="s">
        <v>226</v>
      </c>
      <c r="C20" s="390"/>
      <c r="D20" s="390"/>
      <c r="E20" s="390"/>
      <c r="F20" s="390"/>
      <c r="G20" s="390"/>
      <c r="H20" s="390"/>
      <c r="I20" s="390"/>
      <c r="J20" s="391"/>
    </row>
    <row r="21" spans="1:10" ht="189" customHeight="1">
      <c r="A21" s="16">
        <v>2.6</v>
      </c>
      <c r="B21" s="389" t="s">
        <v>227</v>
      </c>
      <c r="C21" s="404"/>
      <c r="D21" s="404"/>
      <c r="E21" s="404"/>
      <c r="F21" s="404"/>
      <c r="G21" s="404"/>
      <c r="H21" s="404"/>
      <c r="I21" s="404"/>
      <c r="J21" s="405"/>
    </row>
    <row r="22" spans="1:10" ht="197.25" customHeight="1">
      <c r="A22" s="16">
        <v>2.7</v>
      </c>
      <c r="B22" s="389" t="s">
        <v>228</v>
      </c>
      <c r="C22" s="390"/>
      <c r="D22" s="390"/>
      <c r="E22" s="390"/>
      <c r="F22" s="390"/>
      <c r="G22" s="390"/>
      <c r="H22" s="390"/>
      <c r="I22" s="390"/>
      <c r="J22" s="391"/>
    </row>
    <row r="23" spans="1:10">
      <c r="A23" s="386" t="s">
        <v>222</v>
      </c>
      <c r="B23" s="387"/>
      <c r="C23" s="387"/>
      <c r="D23" s="387"/>
      <c r="E23" s="387"/>
      <c r="F23" s="387"/>
      <c r="G23" s="387"/>
      <c r="H23" s="387"/>
      <c r="I23" s="388"/>
      <c r="J23" s="245" t="s">
        <v>223</v>
      </c>
    </row>
    <row r="25" spans="1:10">
      <c r="A25" s="394" t="str">
        <f>'Financial Progress'!B24</f>
        <v>Programme Component 2 "Strengthening the social-and child protection services"</v>
      </c>
      <c r="B25" s="395"/>
      <c r="C25" s="395"/>
      <c r="D25" s="395"/>
      <c r="E25" s="395"/>
      <c r="F25" s="395"/>
      <c r="G25" s="395"/>
      <c r="H25" s="395"/>
      <c r="I25" s="395"/>
      <c r="J25" s="396"/>
    </row>
    <row r="26" spans="1:10">
      <c r="A26" s="48" t="s">
        <v>215</v>
      </c>
      <c r="B26" s="397" t="s">
        <v>216</v>
      </c>
      <c r="C26" s="398"/>
      <c r="D26" s="398"/>
      <c r="E26" s="398"/>
      <c r="F26" s="398"/>
      <c r="G26" s="398"/>
      <c r="H26" s="399"/>
      <c r="I26" s="399"/>
      <c r="J26" s="400"/>
    </row>
    <row r="27" spans="1:10" ht="213" customHeight="1">
      <c r="A27" s="16">
        <v>3.1</v>
      </c>
      <c r="B27" s="389" t="s">
        <v>229</v>
      </c>
      <c r="C27" s="390"/>
      <c r="D27" s="390"/>
      <c r="E27" s="390"/>
      <c r="F27" s="390"/>
      <c r="G27" s="390"/>
      <c r="H27" s="390"/>
      <c r="I27" s="390"/>
      <c r="J27" s="391"/>
    </row>
    <row r="28" spans="1:10" ht="79.5" customHeight="1">
      <c r="A28" s="16">
        <v>3.2</v>
      </c>
      <c r="B28" s="389" t="s">
        <v>230</v>
      </c>
      <c r="C28" s="390"/>
      <c r="D28" s="390"/>
      <c r="E28" s="390"/>
      <c r="F28" s="390"/>
      <c r="G28" s="390"/>
      <c r="H28" s="390"/>
      <c r="I28" s="390"/>
      <c r="J28" s="391"/>
    </row>
    <row r="29" spans="1:10" ht="51" customHeight="1">
      <c r="A29" s="16">
        <v>3.3</v>
      </c>
      <c r="B29" s="389" t="s">
        <v>231</v>
      </c>
      <c r="C29" s="404"/>
      <c r="D29" s="404"/>
      <c r="E29" s="404"/>
      <c r="F29" s="404"/>
      <c r="G29" s="404"/>
      <c r="H29" s="404"/>
      <c r="I29" s="404"/>
      <c r="J29" s="405"/>
    </row>
    <row r="30" spans="1:10">
      <c r="A30" s="386" t="s">
        <v>222</v>
      </c>
      <c r="B30" s="387"/>
      <c r="C30" s="387"/>
      <c r="D30" s="387"/>
      <c r="E30" s="387"/>
      <c r="F30" s="387"/>
      <c r="G30" s="387"/>
      <c r="H30" s="387"/>
      <c r="I30" s="388"/>
      <c r="J30" s="245" t="s">
        <v>223</v>
      </c>
    </row>
    <row r="32" spans="1:10">
      <c r="A32" s="394" t="str">
        <f>'Financial Progress'!B29</f>
        <v>Programme Component 3 “Increasing multicultural competence in the education sector”</v>
      </c>
      <c r="B32" s="395"/>
      <c r="C32" s="395"/>
      <c r="D32" s="395"/>
      <c r="E32" s="395"/>
      <c r="F32" s="395"/>
      <c r="G32" s="395"/>
      <c r="H32" s="395"/>
      <c r="I32" s="395"/>
      <c r="J32" s="396"/>
    </row>
    <row r="33" spans="1:10">
      <c r="A33" s="48" t="s">
        <v>215</v>
      </c>
      <c r="B33" s="397" t="s">
        <v>216</v>
      </c>
      <c r="C33" s="398"/>
      <c r="D33" s="398"/>
      <c r="E33" s="398"/>
      <c r="F33" s="398"/>
      <c r="G33" s="398"/>
      <c r="H33" s="399"/>
      <c r="I33" s="399"/>
      <c r="J33" s="400"/>
    </row>
    <row r="34" spans="1:10" ht="120.75" customHeight="1">
      <c r="A34" s="16">
        <v>4.0999999999999996</v>
      </c>
      <c r="B34" s="401" t="s">
        <v>232</v>
      </c>
      <c r="C34" s="402"/>
      <c r="D34" s="402"/>
      <c r="E34" s="402"/>
      <c r="F34" s="402"/>
      <c r="G34" s="402"/>
      <c r="H34" s="402"/>
      <c r="I34" s="402"/>
      <c r="J34" s="403"/>
    </row>
    <row r="35" spans="1:10" ht="96.75" customHeight="1">
      <c r="A35" s="16">
        <v>4.3</v>
      </c>
      <c r="B35" s="389" t="s">
        <v>233</v>
      </c>
      <c r="C35" s="390"/>
      <c r="D35" s="390"/>
      <c r="E35" s="390"/>
      <c r="F35" s="390"/>
      <c r="G35" s="390"/>
      <c r="H35" s="390"/>
      <c r="I35" s="390"/>
      <c r="J35" s="391"/>
    </row>
    <row r="36" spans="1:10" ht="167.25" customHeight="1">
      <c r="A36" s="16">
        <v>4.4000000000000004</v>
      </c>
      <c r="B36" s="389" t="s">
        <v>234</v>
      </c>
      <c r="C36" s="404"/>
      <c r="D36" s="404"/>
      <c r="E36" s="404"/>
      <c r="F36" s="404"/>
      <c r="G36" s="404"/>
      <c r="H36" s="404"/>
      <c r="I36" s="404"/>
      <c r="J36" s="405"/>
    </row>
    <row r="37" spans="1:10">
      <c r="A37" s="386" t="s">
        <v>222</v>
      </c>
      <c r="B37" s="387"/>
      <c r="C37" s="387"/>
      <c r="D37" s="387"/>
      <c r="E37" s="387"/>
      <c r="F37" s="387"/>
      <c r="G37" s="387"/>
      <c r="H37" s="387"/>
      <c r="I37" s="388"/>
      <c r="J37" s="246" t="s">
        <v>223</v>
      </c>
    </row>
    <row r="39" spans="1:10">
      <c r="A39" s="394" t="str">
        <f>'Financial Progress'!B35</f>
        <v>Programme Component 4 “Strengthening civil society through social innovation.”</v>
      </c>
      <c r="B39" s="395"/>
      <c r="C39" s="395"/>
      <c r="D39" s="395"/>
      <c r="E39" s="395"/>
      <c r="F39" s="395"/>
      <c r="G39" s="395"/>
      <c r="H39" s="395"/>
      <c r="I39" s="395"/>
      <c r="J39" s="396"/>
    </row>
    <row r="40" spans="1:10">
      <c r="A40" s="48" t="s">
        <v>215</v>
      </c>
      <c r="B40" s="397" t="s">
        <v>216</v>
      </c>
      <c r="C40" s="398"/>
      <c r="D40" s="398"/>
      <c r="E40" s="398"/>
      <c r="F40" s="398"/>
      <c r="G40" s="398"/>
      <c r="H40" s="399"/>
      <c r="I40" s="399"/>
      <c r="J40" s="400"/>
    </row>
    <row r="41" spans="1:10" ht="69" customHeight="1">
      <c r="A41" s="16">
        <v>5.0999999999999996</v>
      </c>
      <c r="B41" s="389" t="s">
        <v>235</v>
      </c>
      <c r="C41" s="390"/>
      <c r="D41" s="390"/>
      <c r="E41" s="390"/>
      <c r="F41" s="390"/>
      <c r="G41" s="390"/>
      <c r="H41" s="390"/>
      <c r="I41" s="390"/>
      <c r="J41" s="391"/>
    </row>
    <row r="42" spans="1:10" ht="92.25" customHeight="1">
      <c r="A42" s="16">
        <v>5.3</v>
      </c>
      <c r="B42" s="389" t="s">
        <v>236</v>
      </c>
      <c r="C42" s="392"/>
      <c r="D42" s="392"/>
      <c r="E42" s="392"/>
      <c r="F42" s="392"/>
      <c r="G42" s="392"/>
      <c r="H42" s="392"/>
      <c r="I42" s="392"/>
      <c r="J42" s="393"/>
    </row>
    <row r="43" spans="1:10">
      <c r="A43" s="386" t="s">
        <v>222</v>
      </c>
      <c r="B43" s="387"/>
      <c r="C43" s="387"/>
      <c r="D43" s="387"/>
      <c r="E43" s="387"/>
      <c r="F43" s="387"/>
      <c r="G43" s="387"/>
      <c r="H43" s="387"/>
      <c r="I43" s="388"/>
      <c r="J43" s="245" t="s">
        <v>223</v>
      </c>
    </row>
  </sheetData>
  <mergeCells count="37">
    <mergeCell ref="A23:I23"/>
    <mergeCell ref="A15:J15"/>
    <mergeCell ref="B16:J16"/>
    <mergeCell ref="B17:J17"/>
    <mergeCell ref="B18:J18"/>
    <mergeCell ref="B19:J19"/>
    <mergeCell ref="B22:J22"/>
    <mergeCell ref="B20:J20"/>
    <mergeCell ref="B21:J21"/>
    <mergeCell ref="A1:J1"/>
    <mergeCell ref="A2:J2"/>
    <mergeCell ref="A3:J3"/>
    <mergeCell ref="B7:J7"/>
    <mergeCell ref="A13:I13"/>
    <mergeCell ref="B8:J8"/>
    <mergeCell ref="B9:J9"/>
    <mergeCell ref="B10:J10"/>
    <mergeCell ref="B12:J12"/>
    <mergeCell ref="A6:J6"/>
    <mergeCell ref="B11:J11"/>
    <mergeCell ref="A25:J25"/>
    <mergeCell ref="B26:J26"/>
    <mergeCell ref="B27:J27"/>
    <mergeCell ref="B28:J28"/>
    <mergeCell ref="B29:J29"/>
    <mergeCell ref="B33:J33"/>
    <mergeCell ref="B34:J34"/>
    <mergeCell ref="B35:J35"/>
    <mergeCell ref="B36:J36"/>
    <mergeCell ref="A30:I30"/>
    <mergeCell ref="A32:J32"/>
    <mergeCell ref="A43:I43"/>
    <mergeCell ref="B41:J41"/>
    <mergeCell ref="B42:J42"/>
    <mergeCell ref="A37:I37"/>
    <mergeCell ref="A39:J39"/>
    <mergeCell ref="B40:J40"/>
  </mergeCells>
  <pageMargins left="0.7" right="0.7" top="0.75" bottom="0.75" header="0.3" footer="0.3"/>
  <pageSetup paperSize="9" orientation="portrait" r:id="rId1"/>
  <headerFooter>
    <oddFooter>&amp;A&amp;RPage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V33"/>
  <sheetViews>
    <sheetView zoomScale="90" zoomScaleNormal="90" zoomScalePageLayoutView="70" workbookViewId="0">
      <selection activeCell="B9" sqref="B9"/>
    </sheetView>
  </sheetViews>
  <sheetFormatPr defaultColWidth="10.5703125" defaultRowHeight="16.5"/>
  <cols>
    <col min="1" max="1" width="5.5703125" style="28" customWidth="1"/>
    <col min="2" max="2" width="31" style="28" customWidth="1"/>
    <col min="3" max="3" width="14.42578125" style="28" customWidth="1"/>
    <col min="4" max="4" width="19.42578125" style="28" customWidth="1"/>
    <col min="5" max="5" width="17.5703125" style="28" customWidth="1"/>
    <col min="6" max="6" width="18.5703125" style="28" customWidth="1"/>
    <col min="7" max="7" width="33.5703125" style="28" customWidth="1"/>
    <col min="8" max="8" width="19.42578125" style="28" customWidth="1"/>
    <col min="9" max="9" width="10" style="28" customWidth="1"/>
    <col min="10" max="10" width="10.5703125" style="28"/>
    <col min="11" max="11" width="18.85546875" style="28" customWidth="1"/>
    <col min="12" max="12" width="17.85546875" style="28" customWidth="1"/>
    <col min="13" max="13" width="17.140625" style="28" customWidth="1"/>
    <col min="14" max="16384" width="10.5703125" style="28"/>
  </cols>
  <sheetData>
    <row r="1" spans="1:22">
      <c r="A1" s="406" t="str">
        <f>'Reimbursement Request'!A1:I1</f>
        <v>Swiss-Estonian Cooperation Programme</v>
      </c>
      <c r="B1" s="406"/>
      <c r="C1" s="406"/>
      <c r="D1" s="406"/>
      <c r="E1" s="406"/>
      <c r="F1" s="406"/>
      <c r="G1" s="406"/>
      <c r="H1" s="406"/>
      <c r="I1" s="406"/>
      <c r="J1" s="406"/>
    </row>
    <row r="2" spans="1:22">
      <c r="A2" s="420" t="str">
        <f>CONCATENATE('Reimbursement Request'!A3:I3," / ",'Reimbursement Request'!A2:I2)</f>
        <v>Supporting Social Inclusion / Reimbursement Request No. 1</v>
      </c>
      <c r="B2" s="420"/>
      <c r="C2" s="420"/>
      <c r="D2" s="420"/>
      <c r="E2" s="420"/>
      <c r="F2" s="420"/>
      <c r="G2" s="420"/>
      <c r="H2" s="420"/>
      <c r="I2" s="420"/>
      <c r="J2" s="420"/>
    </row>
    <row r="3" spans="1:22" ht="20.25">
      <c r="A3" s="409" t="s">
        <v>237</v>
      </c>
      <c r="B3" s="409"/>
      <c r="C3" s="409"/>
      <c r="D3" s="409"/>
      <c r="E3" s="409"/>
      <c r="F3" s="409"/>
      <c r="G3" s="409"/>
      <c r="H3" s="409"/>
      <c r="I3" s="409"/>
      <c r="J3" s="409"/>
    </row>
    <row r="4" spans="1:22" ht="15.75" customHeight="1">
      <c r="A4" s="43"/>
      <c r="B4" s="43"/>
      <c r="C4" s="43"/>
      <c r="D4" s="43"/>
      <c r="E4" s="43"/>
      <c r="F4" s="43"/>
      <c r="G4" s="43"/>
      <c r="H4" s="43"/>
      <c r="I4" s="43"/>
      <c r="J4" s="43"/>
    </row>
    <row r="5" spans="1:22">
      <c r="A5" s="32"/>
      <c r="B5" s="32"/>
      <c r="C5" s="32"/>
      <c r="D5" s="32"/>
      <c r="E5" s="32"/>
      <c r="F5" s="32"/>
      <c r="G5" s="32"/>
      <c r="H5" s="32"/>
      <c r="I5" s="32"/>
      <c r="J5" s="32"/>
    </row>
    <row r="6" spans="1:22">
      <c r="A6" s="423" t="s">
        <v>238</v>
      </c>
      <c r="B6" s="423"/>
      <c r="C6" s="423"/>
      <c r="D6" s="423"/>
      <c r="E6" s="423"/>
      <c r="F6" s="423"/>
      <c r="G6" s="423"/>
      <c r="H6" s="423"/>
      <c r="I6" s="423"/>
      <c r="J6" s="423"/>
      <c r="K6" s="100" t="s">
        <v>239</v>
      </c>
      <c r="L6" s="101"/>
      <c r="M6" s="101"/>
      <c r="N6" s="101"/>
      <c r="O6" s="101"/>
      <c r="P6" s="101"/>
      <c r="Q6" s="101"/>
      <c r="R6" s="102" t="s">
        <v>239</v>
      </c>
      <c r="S6" s="102"/>
      <c r="T6" s="102"/>
      <c r="U6" s="102"/>
      <c r="V6" s="102"/>
    </row>
    <row r="7" spans="1:22" s="29" customFormat="1" ht="30" customHeight="1">
      <c r="A7" s="49" t="s">
        <v>215</v>
      </c>
      <c r="B7" s="49" t="s">
        <v>240</v>
      </c>
      <c r="C7" s="109" t="s">
        <v>241</v>
      </c>
      <c r="D7" s="50" t="s">
        <v>242</v>
      </c>
      <c r="E7" s="50" t="s">
        <v>243</v>
      </c>
      <c r="F7" s="50" t="s">
        <v>244</v>
      </c>
      <c r="G7" s="50" t="s">
        <v>245</v>
      </c>
      <c r="H7" s="50" t="s">
        <v>246</v>
      </c>
      <c r="I7" s="421" t="s">
        <v>247</v>
      </c>
      <c r="J7" s="422"/>
      <c r="K7" s="103" t="s">
        <v>248</v>
      </c>
      <c r="L7" s="104" t="s">
        <v>249</v>
      </c>
      <c r="M7" s="104" t="s">
        <v>250</v>
      </c>
      <c r="N7" s="418" t="s">
        <v>251</v>
      </c>
      <c r="O7" s="418" t="s">
        <v>252</v>
      </c>
      <c r="P7" s="418" t="s">
        <v>253</v>
      </c>
      <c r="Q7" s="418" t="s">
        <v>254</v>
      </c>
      <c r="R7" s="416" t="s">
        <v>255</v>
      </c>
      <c r="S7" s="416" t="s">
        <v>256</v>
      </c>
      <c r="T7" s="416" t="s">
        <v>257</v>
      </c>
      <c r="U7" s="416" t="s">
        <v>258</v>
      </c>
      <c r="V7" s="416" t="s">
        <v>259</v>
      </c>
    </row>
    <row r="8" spans="1:22" s="29" customFormat="1" ht="25.5" customHeight="1">
      <c r="A8" s="51" t="s">
        <v>260</v>
      </c>
      <c r="B8" s="51" t="s">
        <v>261</v>
      </c>
      <c r="C8" s="52" t="s">
        <v>262</v>
      </c>
      <c r="D8" s="52" t="s">
        <v>263</v>
      </c>
      <c r="E8" s="52" t="s">
        <v>264</v>
      </c>
      <c r="F8" s="52"/>
      <c r="G8" s="52"/>
      <c r="H8" s="52"/>
      <c r="I8" s="53" t="s">
        <v>265</v>
      </c>
      <c r="J8" s="54" t="s">
        <v>266</v>
      </c>
      <c r="K8" s="105" t="s">
        <v>267</v>
      </c>
      <c r="L8" s="108" t="s">
        <v>267</v>
      </c>
      <c r="M8" s="108" t="s">
        <v>267</v>
      </c>
      <c r="N8" s="419"/>
      <c r="O8" s="419"/>
      <c r="P8" s="419"/>
      <c r="Q8" s="419"/>
      <c r="R8" s="417"/>
      <c r="S8" s="417"/>
      <c r="T8" s="417"/>
      <c r="U8" s="417"/>
      <c r="V8" s="417"/>
    </row>
    <row r="9" spans="1:22">
      <c r="A9" s="127">
        <v>2</v>
      </c>
      <c r="B9" s="127" t="str">
        <f>LOOKUP(A9,'Financial Progress'!$A$10:$A$38,'Financial Progress'!$B$10:$B$38)</f>
        <v xml:space="preserve">Programme Component 1 “Cultural and linguistic integration” </v>
      </c>
      <c r="C9" s="128">
        <f>LOOKUP(A9,'Financial Progress'!$A$10:$A$38,'Financial Progress'!$E$10:$E$38)</f>
        <v>5592127.2199999997</v>
      </c>
      <c r="D9" s="173" t="s">
        <v>268</v>
      </c>
      <c r="E9" s="173" t="s">
        <v>269</v>
      </c>
      <c r="F9" s="173" t="s">
        <v>270</v>
      </c>
      <c r="G9" s="173" t="s">
        <v>12</v>
      </c>
      <c r="H9" s="173" t="s">
        <v>271</v>
      </c>
      <c r="I9" s="174">
        <v>45444</v>
      </c>
      <c r="J9" s="174">
        <v>46996</v>
      </c>
      <c r="K9" s="106"/>
      <c r="L9" s="107"/>
      <c r="M9" s="107"/>
      <c r="N9" s="107"/>
      <c r="O9" s="107"/>
      <c r="P9" s="107"/>
      <c r="Q9" s="107"/>
      <c r="R9" s="107"/>
      <c r="S9" s="107"/>
      <c r="T9" s="107"/>
      <c r="U9" s="107"/>
      <c r="V9" s="107"/>
    </row>
    <row r="10" spans="1:22">
      <c r="A10" s="127">
        <v>3</v>
      </c>
      <c r="B10" s="127" t="str">
        <f>LOOKUP(A10,'Financial Progress'!$A$10:$A$38,'Financial Progress'!$B$10:$B$38)</f>
        <v>Programme Component 2 "Strengthening the social-and child protection services"</v>
      </c>
      <c r="C10" s="128">
        <f>LOOKUP(A10,'Financial Progress'!$A$10:$A$38,'Financial Progress'!$E$10:$E$38)</f>
        <v>5385678.5800000001</v>
      </c>
      <c r="D10" s="173" t="s">
        <v>268</v>
      </c>
      <c r="E10" s="173" t="s">
        <v>269</v>
      </c>
      <c r="F10" s="173" t="s">
        <v>270</v>
      </c>
      <c r="G10" s="173" t="s">
        <v>272</v>
      </c>
      <c r="H10" s="173" t="s">
        <v>271</v>
      </c>
      <c r="I10" s="174">
        <v>45444</v>
      </c>
      <c r="J10" s="174">
        <v>46996</v>
      </c>
      <c r="K10" s="106"/>
      <c r="L10" s="107"/>
      <c r="M10" s="107"/>
      <c r="N10" s="107"/>
      <c r="O10" s="107"/>
      <c r="P10" s="107"/>
      <c r="Q10" s="107"/>
      <c r="R10" s="107"/>
      <c r="S10" s="107"/>
      <c r="T10" s="107"/>
      <c r="U10" s="107"/>
      <c r="V10" s="107"/>
    </row>
    <row r="11" spans="1:22">
      <c r="A11" s="127">
        <v>4</v>
      </c>
      <c r="B11" s="127" t="str">
        <f>LOOKUP(A11,'Financial Progress'!$A$10:$A$38,'Financial Progress'!$B$10:$B$38)</f>
        <v>Programme Component 3 “Increasing multicultural competence in the education sector”</v>
      </c>
      <c r="C11" s="128">
        <f>LOOKUP(A11,'Financial Progress'!$A$10:$A$38,'Financial Progress'!$E$10:$E$38)</f>
        <v>5358753.18</v>
      </c>
      <c r="D11" s="173" t="s">
        <v>268</v>
      </c>
      <c r="E11" s="173" t="s">
        <v>269</v>
      </c>
      <c r="F11" s="173" t="s">
        <v>270</v>
      </c>
      <c r="G11" s="173" t="s">
        <v>273</v>
      </c>
      <c r="H11" s="173" t="s">
        <v>271</v>
      </c>
      <c r="I11" s="174">
        <v>45444</v>
      </c>
      <c r="J11" s="174">
        <v>46996</v>
      </c>
      <c r="K11" s="106"/>
      <c r="L11" s="107"/>
      <c r="M11" s="107"/>
      <c r="N11" s="107"/>
      <c r="O11" s="107"/>
      <c r="P11" s="107"/>
      <c r="Q11" s="107"/>
      <c r="R11" s="107"/>
      <c r="S11" s="107"/>
      <c r="T11" s="107"/>
      <c r="U11" s="107"/>
      <c r="V11" s="107"/>
    </row>
    <row r="12" spans="1:22">
      <c r="A12" s="127">
        <v>5</v>
      </c>
      <c r="B12" s="127" t="str">
        <f>LOOKUP(A12,'Financial Progress'!$A$10:$A$38,'Financial Progress'!$B$10:$B$38)</f>
        <v>Programme Component 4 “Strengthening civil society through social innovation.”</v>
      </c>
      <c r="C12" s="128">
        <f>LOOKUP(A12,'Financial Progress'!$A$10:$A$38,'Financial Progress'!$E$10:$E$38)</f>
        <v>997624.1</v>
      </c>
      <c r="D12" s="173" t="s">
        <v>268</v>
      </c>
      <c r="E12" s="173" t="s">
        <v>269</v>
      </c>
      <c r="F12" s="173" t="s">
        <v>270</v>
      </c>
      <c r="G12" s="173" t="s">
        <v>274</v>
      </c>
      <c r="H12" s="173" t="s">
        <v>271</v>
      </c>
      <c r="I12" s="174">
        <v>45444</v>
      </c>
      <c r="J12" s="174">
        <v>46996</v>
      </c>
      <c r="K12" s="106"/>
      <c r="L12" s="107"/>
      <c r="M12" s="107"/>
      <c r="N12" s="107"/>
      <c r="O12" s="107"/>
      <c r="P12" s="107"/>
      <c r="Q12" s="107"/>
      <c r="R12" s="107"/>
      <c r="S12" s="107"/>
      <c r="T12" s="107"/>
      <c r="U12" s="107"/>
      <c r="V12" s="107"/>
    </row>
    <row r="19" spans="4:8">
      <c r="D19" s="36"/>
      <c r="E19" s="36"/>
      <c r="F19" s="36"/>
      <c r="G19" s="36"/>
      <c r="H19" s="36"/>
    </row>
    <row r="20" spans="4:8">
      <c r="D20" s="40"/>
      <c r="E20" s="40"/>
      <c r="F20" s="36"/>
      <c r="G20" s="36"/>
      <c r="H20" s="36"/>
    </row>
    <row r="21" spans="4:8">
      <c r="D21" s="40"/>
      <c r="E21" s="40"/>
      <c r="F21" s="36"/>
      <c r="G21" s="36"/>
      <c r="H21" s="36"/>
    </row>
    <row r="22" spans="4:8">
      <c r="D22" s="40"/>
      <c r="E22" s="40"/>
      <c r="F22" s="36"/>
      <c r="G22" s="36"/>
      <c r="H22" s="36"/>
    </row>
    <row r="23" spans="4:8">
      <c r="D23" s="40"/>
      <c r="E23" s="40"/>
      <c r="F23" s="36"/>
      <c r="G23" s="36"/>
      <c r="H23" s="36"/>
    </row>
    <row r="24" spans="4:8">
      <c r="D24" s="40"/>
      <c r="E24" s="40"/>
      <c r="F24" s="36"/>
      <c r="G24" s="36"/>
      <c r="H24" s="36"/>
    </row>
    <row r="25" spans="4:8">
      <c r="D25" s="29"/>
      <c r="E25" s="40"/>
      <c r="F25" s="36"/>
      <c r="G25" s="36"/>
      <c r="H25" s="36"/>
    </row>
    <row r="26" spans="4:8">
      <c r="D26" s="29"/>
      <c r="E26" s="40"/>
    </row>
    <row r="27" spans="4:8">
      <c r="D27" s="29"/>
      <c r="E27" s="40"/>
    </row>
    <row r="28" spans="4:8">
      <c r="D28" s="29"/>
      <c r="E28" s="40"/>
    </row>
    <row r="29" spans="4:8">
      <c r="D29" s="29"/>
      <c r="E29" s="40"/>
    </row>
    <row r="30" spans="4:8">
      <c r="D30" s="29"/>
      <c r="E30" s="40"/>
    </row>
    <row r="31" spans="4:8">
      <c r="D31" s="29"/>
      <c r="E31" s="40"/>
    </row>
    <row r="32" spans="4:8">
      <c r="D32" s="29"/>
      <c r="E32" s="40"/>
    </row>
    <row r="33" spans="4:5">
      <c r="D33" s="29"/>
      <c r="E33" s="40"/>
    </row>
  </sheetData>
  <mergeCells count="14">
    <mergeCell ref="A1:J1"/>
    <mergeCell ref="A2:J2"/>
    <mergeCell ref="A3:J3"/>
    <mergeCell ref="I7:J7"/>
    <mergeCell ref="A6:J6"/>
    <mergeCell ref="S7:S8"/>
    <mergeCell ref="T7:T8"/>
    <mergeCell ref="U7:U8"/>
    <mergeCell ref="V7:V8"/>
    <mergeCell ref="N7:N8"/>
    <mergeCell ref="O7:O8"/>
    <mergeCell ref="P7:P8"/>
    <mergeCell ref="Q7:Q8"/>
    <mergeCell ref="R7:R8"/>
  </mergeCells>
  <dataValidations count="5">
    <dataValidation type="list" allowBlank="1" showInputMessage="1" showErrorMessage="1" sqref="F9:F12" xr:uid="{00000000-0002-0000-0400-000000000000}">
      <formula1>"Target focus regions,cross border,national coverage,other regions"</formula1>
    </dataValidation>
    <dataValidation type="list" allowBlank="1" showInputMessage="1" showErrorMessage="1" sqref="H9:H12" xr:uid="{00000000-0002-0000-0400-000001000000}">
      <formula1>"National administration,Regional administration (incl. Associations),Local administration (incl. associations and cities),NGO/non-profit,Private sector,University / academical or school,International organisation,Other"</formula1>
    </dataValidation>
    <dataValidation type="list" allowBlank="1" showInputMessage="1" showErrorMessage="1" sqref="D9:D12" xr:uid="{00000000-0002-0000-0400-000002000000}">
      <formula1>"Economic Growth,Migration / Public Safety,Environment and climate,Social Systems,Civic Engagement"</formula1>
    </dataValidation>
    <dataValidation type="list" allowBlank="1" showInputMessage="1" showErrorMessage="1" sqref="E9:E12" xr:uid="{00000000-0002-0000-0400-000003000000}">
      <formula1>"VET,Research,Financing SMEs,Migration &amp; Integration,Public safety,Energy Efficiency,Public Transport,Water,Waste,Biodiversity,Health and Social,Minorities,Civic Engagement"</formula1>
    </dataValidation>
    <dataValidation type="list" allowBlank="1" showInputMessage="1" showErrorMessage="1" sqref="N9:V12" xr:uid="{00000000-0002-0000-0400-000004000000}">
      <formula1>"Principal,Significant,Not targeted"</formula1>
    </dataValidation>
  </dataValidations>
  <pageMargins left="0.7" right="0.7" top="0.78740157499999996" bottom="0.78740157499999996" header="0.3" footer="0.3"/>
  <pageSetup paperSize="9" scale="74"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OV42"/>
  <sheetViews>
    <sheetView topLeftCell="A8" zoomScale="85" zoomScaleNormal="85" zoomScalePageLayoutView="70" workbookViewId="0">
      <selection activeCell="G13" sqref="G13"/>
    </sheetView>
  </sheetViews>
  <sheetFormatPr defaultColWidth="10.5703125" defaultRowHeight="16.5"/>
  <cols>
    <col min="1" max="1" width="29.5703125" style="28" customWidth="1"/>
    <col min="2" max="2" width="34.5703125" style="28" customWidth="1"/>
    <col min="3" max="3" width="16.5703125" style="28" customWidth="1"/>
    <col min="4" max="4" width="10.5703125" style="28"/>
    <col min="5" max="5" width="12.85546875" style="28" customWidth="1"/>
    <col min="6" max="6" width="13.5703125" style="28" customWidth="1"/>
    <col min="7" max="11" width="10.5703125" style="28"/>
    <col min="12" max="12" width="10.5703125" style="28" bestFit="1" customWidth="1"/>
    <col min="13" max="15" width="10.5703125" style="28"/>
    <col min="16" max="16" width="19.5703125" style="28" customWidth="1"/>
    <col min="17" max="17" width="11.5703125" style="28" customWidth="1"/>
    <col min="18" max="18" width="10.5703125" style="28"/>
    <col min="19" max="19" width="40.42578125" style="28" customWidth="1"/>
    <col min="20" max="71" width="10.5703125" style="28"/>
    <col min="72" max="72" width="10.5703125" style="41"/>
    <col min="73" max="16384" width="10.5703125" style="28"/>
  </cols>
  <sheetData>
    <row r="1" spans="1:412">
      <c r="A1" s="406" t="str">
        <f>'Reimbursement Request'!A1:I1</f>
        <v>Swiss-Estonian Cooperation Programme</v>
      </c>
      <c r="B1" s="406"/>
      <c r="C1" s="406"/>
      <c r="D1" s="406"/>
      <c r="E1" s="406"/>
      <c r="F1" s="406"/>
      <c r="G1" s="406"/>
      <c r="H1" s="406"/>
      <c r="I1" s="406"/>
      <c r="J1" s="406"/>
      <c r="K1" s="407"/>
      <c r="L1" s="425"/>
      <c r="M1" s="425"/>
      <c r="N1" s="425"/>
      <c r="O1" s="425"/>
      <c r="P1" s="425"/>
      <c r="Q1" s="425"/>
      <c r="R1" s="425"/>
      <c r="S1" s="425"/>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1"/>
      <c r="FU1" s="41"/>
      <c r="FV1" s="41"/>
      <c r="FW1" s="41"/>
      <c r="FX1" s="41"/>
      <c r="FY1" s="41"/>
      <c r="FZ1" s="41"/>
      <c r="GA1" s="41"/>
      <c r="GB1" s="41"/>
      <c r="GC1" s="41"/>
      <c r="GD1" s="41"/>
      <c r="GE1" s="41"/>
      <c r="GF1" s="41"/>
      <c r="GG1" s="41"/>
      <c r="GH1" s="41"/>
      <c r="GI1" s="41"/>
      <c r="GJ1" s="41"/>
      <c r="GK1" s="41"/>
      <c r="GL1" s="41"/>
      <c r="GM1" s="41"/>
      <c r="GN1" s="41"/>
      <c r="GO1" s="41"/>
      <c r="GP1" s="41"/>
      <c r="GQ1" s="41"/>
      <c r="GR1" s="41"/>
      <c r="GS1" s="41"/>
      <c r="GT1" s="41"/>
      <c r="GU1" s="41"/>
      <c r="GV1" s="41"/>
      <c r="GW1" s="41"/>
      <c r="GX1" s="41"/>
      <c r="GY1" s="41"/>
      <c r="GZ1" s="41"/>
      <c r="HA1" s="41"/>
      <c r="HB1" s="41"/>
      <c r="HC1" s="41"/>
      <c r="HD1" s="41"/>
      <c r="HE1" s="41"/>
      <c r="HF1" s="41"/>
      <c r="HG1" s="41"/>
      <c r="HH1" s="41"/>
      <c r="HI1" s="41"/>
      <c r="HJ1" s="41"/>
      <c r="HK1" s="41"/>
      <c r="HL1" s="41"/>
      <c r="HM1" s="41"/>
      <c r="HN1" s="41"/>
      <c r="HO1" s="41"/>
      <c r="HP1" s="41"/>
      <c r="HQ1" s="41"/>
      <c r="HR1" s="41"/>
      <c r="HS1" s="41"/>
      <c r="HT1" s="41"/>
      <c r="HU1" s="41"/>
      <c r="HV1" s="41"/>
      <c r="HW1" s="41"/>
      <c r="HX1" s="41"/>
      <c r="HY1" s="41"/>
      <c r="HZ1" s="41"/>
      <c r="IA1" s="41"/>
      <c r="IB1" s="41"/>
      <c r="IC1" s="41"/>
      <c r="ID1" s="41"/>
      <c r="IE1" s="41"/>
      <c r="IF1" s="41"/>
      <c r="IG1" s="41"/>
      <c r="IH1" s="41"/>
      <c r="II1" s="41"/>
      <c r="IJ1" s="41"/>
      <c r="IK1" s="41"/>
      <c r="IL1" s="41"/>
      <c r="IM1" s="41"/>
      <c r="IN1" s="41"/>
      <c r="IO1" s="41"/>
      <c r="IP1" s="41"/>
      <c r="IQ1" s="41"/>
      <c r="IR1" s="41"/>
      <c r="IS1" s="41"/>
      <c r="IT1" s="41"/>
      <c r="IU1" s="41"/>
      <c r="IV1" s="41"/>
      <c r="IW1" s="41"/>
      <c r="IX1" s="41"/>
      <c r="IY1" s="41"/>
      <c r="IZ1" s="41"/>
      <c r="JA1" s="41"/>
      <c r="JB1" s="41"/>
      <c r="JC1" s="41"/>
      <c r="JD1" s="41"/>
      <c r="JE1" s="41"/>
      <c r="JF1" s="41"/>
      <c r="JG1" s="41"/>
      <c r="JH1" s="41"/>
      <c r="JI1" s="41"/>
      <c r="JJ1" s="41"/>
      <c r="JK1" s="41"/>
      <c r="JL1" s="41"/>
      <c r="JM1" s="41"/>
      <c r="JN1" s="41"/>
      <c r="JO1" s="41"/>
      <c r="JP1" s="41"/>
      <c r="JQ1" s="41"/>
      <c r="JR1" s="41"/>
      <c r="JS1" s="41"/>
      <c r="JT1" s="41"/>
      <c r="JU1" s="41"/>
      <c r="JV1" s="41"/>
      <c r="JW1" s="41"/>
      <c r="JX1" s="41"/>
      <c r="JY1" s="41"/>
      <c r="JZ1" s="41"/>
      <c r="KA1" s="41"/>
      <c r="KB1" s="41"/>
      <c r="KC1" s="41"/>
      <c r="KD1" s="41"/>
      <c r="KE1" s="41"/>
      <c r="KF1" s="41"/>
      <c r="KG1" s="41"/>
      <c r="KH1" s="41"/>
      <c r="KI1" s="41"/>
      <c r="KJ1" s="41"/>
      <c r="KK1" s="41"/>
      <c r="KL1" s="41"/>
      <c r="KM1" s="41"/>
      <c r="KN1" s="41"/>
      <c r="KO1" s="41"/>
      <c r="KP1" s="41"/>
      <c r="KQ1" s="41"/>
      <c r="KR1" s="41"/>
      <c r="KS1" s="41"/>
      <c r="KT1" s="41"/>
      <c r="KU1" s="41"/>
      <c r="KV1" s="41"/>
      <c r="KW1" s="41"/>
      <c r="KX1" s="41"/>
      <c r="KY1" s="41"/>
      <c r="KZ1" s="41"/>
      <c r="LA1" s="41"/>
      <c r="LB1" s="41"/>
      <c r="LC1" s="41"/>
      <c r="LD1" s="41"/>
      <c r="LE1" s="41"/>
      <c r="LF1" s="41"/>
      <c r="LG1" s="41"/>
      <c r="LH1" s="41"/>
      <c r="LI1" s="41"/>
      <c r="LJ1" s="41"/>
      <c r="LK1" s="41"/>
      <c r="LL1" s="41"/>
      <c r="LM1" s="41"/>
      <c r="LN1" s="41"/>
      <c r="LO1" s="41"/>
      <c r="LP1" s="41"/>
      <c r="LQ1" s="41"/>
      <c r="LR1" s="41"/>
      <c r="LS1" s="41"/>
      <c r="LT1" s="41"/>
      <c r="LU1" s="41"/>
      <c r="LV1" s="41"/>
      <c r="LW1" s="41"/>
      <c r="LX1" s="41"/>
      <c r="LY1" s="41"/>
      <c r="LZ1" s="41"/>
      <c r="MA1" s="41"/>
      <c r="MB1" s="41"/>
      <c r="MC1" s="41"/>
      <c r="MD1" s="41"/>
      <c r="ME1" s="41"/>
      <c r="MF1" s="41"/>
      <c r="MG1" s="41"/>
      <c r="MH1" s="41"/>
      <c r="MI1" s="41"/>
      <c r="MJ1" s="41"/>
      <c r="MK1" s="41"/>
      <c r="ML1" s="41"/>
      <c r="MM1" s="41"/>
      <c r="MN1" s="41"/>
      <c r="MO1" s="41"/>
      <c r="MP1" s="41"/>
      <c r="MQ1" s="41"/>
      <c r="MR1" s="41"/>
      <c r="MS1" s="41"/>
      <c r="MT1" s="41"/>
      <c r="MU1" s="41"/>
      <c r="MV1" s="41"/>
      <c r="MW1" s="41"/>
      <c r="MX1" s="41"/>
      <c r="MY1" s="41"/>
      <c r="MZ1" s="41"/>
      <c r="NA1" s="41"/>
      <c r="NB1" s="41"/>
      <c r="NC1" s="41"/>
      <c r="ND1" s="41"/>
      <c r="NE1" s="41"/>
      <c r="NF1" s="41"/>
      <c r="NG1" s="41"/>
      <c r="NH1" s="41"/>
      <c r="NI1" s="41"/>
      <c r="NJ1" s="41"/>
      <c r="NK1" s="41"/>
      <c r="NL1" s="41"/>
      <c r="NM1" s="41"/>
      <c r="NN1" s="41"/>
      <c r="NO1" s="41"/>
      <c r="NP1" s="41"/>
      <c r="NQ1" s="41"/>
      <c r="NR1" s="41"/>
      <c r="NS1" s="41"/>
      <c r="NT1" s="41"/>
      <c r="NU1" s="41"/>
      <c r="NV1" s="41"/>
      <c r="NW1" s="41"/>
      <c r="NX1" s="41"/>
      <c r="NY1" s="41"/>
      <c r="NZ1" s="41"/>
      <c r="OA1" s="41"/>
      <c r="OB1" s="41"/>
      <c r="OC1" s="41"/>
      <c r="OD1" s="41"/>
      <c r="OE1" s="41"/>
      <c r="OF1" s="41"/>
      <c r="OG1" s="41"/>
      <c r="OH1" s="41"/>
      <c r="OI1" s="41"/>
      <c r="OJ1" s="41"/>
      <c r="OK1" s="41"/>
      <c r="OL1" s="41"/>
      <c r="OM1" s="41"/>
      <c r="ON1" s="41"/>
      <c r="OO1" s="41"/>
      <c r="OP1" s="41"/>
      <c r="OQ1" s="41"/>
      <c r="OR1" s="41"/>
      <c r="OS1" s="41"/>
      <c r="OT1" s="41"/>
      <c r="OU1" s="41"/>
      <c r="OV1" s="41"/>
    </row>
    <row r="2" spans="1:412">
      <c r="A2" s="420" t="str">
        <f>CONCATENATE('Reimbursement Request'!A3:I3," / ",'Reimbursement Request'!A2:I2)</f>
        <v>Supporting Social Inclusion / Reimbursement Request No. 1</v>
      </c>
      <c r="B2" s="420"/>
      <c r="C2" s="420"/>
      <c r="D2" s="420"/>
      <c r="E2" s="420"/>
      <c r="F2" s="420"/>
      <c r="G2" s="420"/>
      <c r="H2" s="420"/>
      <c r="I2" s="420"/>
      <c r="J2" s="420"/>
      <c r="K2" s="420"/>
      <c r="L2" s="425"/>
      <c r="M2" s="425"/>
      <c r="N2" s="425"/>
      <c r="O2" s="425"/>
      <c r="P2" s="425"/>
      <c r="Q2" s="425"/>
      <c r="R2" s="425"/>
      <c r="S2" s="425"/>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c r="HB2" s="41"/>
      <c r="HC2" s="41"/>
      <c r="HD2" s="41"/>
      <c r="HE2" s="41"/>
      <c r="HF2" s="41"/>
      <c r="HG2" s="41"/>
      <c r="HH2" s="41"/>
      <c r="HI2" s="41"/>
      <c r="HJ2" s="41"/>
      <c r="HK2" s="41"/>
      <c r="HL2" s="41"/>
      <c r="HM2" s="41"/>
      <c r="HN2" s="41"/>
      <c r="HO2" s="41"/>
      <c r="HP2" s="41"/>
      <c r="HQ2" s="41"/>
      <c r="HR2" s="41"/>
      <c r="HS2" s="41"/>
      <c r="HT2" s="41"/>
      <c r="HU2" s="41"/>
      <c r="HV2" s="41"/>
      <c r="HW2" s="41"/>
      <c r="HX2" s="41"/>
      <c r="HY2" s="41"/>
      <c r="HZ2" s="41"/>
      <c r="IA2" s="41"/>
      <c r="IB2" s="41"/>
      <c r="IC2" s="41"/>
      <c r="ID2" s="41"/>
      <c r="IE2" s="41"/>
      <c r="IF2" s="41"/>
      <c r="IG2" s="41"/>
      <c r="IH2" s="41"/>
      <c r="II2" s="41"/>
      <c r="IJ2" s="41"/>
      <c r="IK2" s="41"/>
      <c r="IL2" s="41"/>
      <c r="IM2" s="41"/>
      <c r="IN2" s="41"/>
      <c r="IO2" s="41"/>
      <c r="IP2" s="41"/>
      <c r="IQ2" s="41"/>
      <c r="IR2" s="41"/>
      <c r="IS2" s="41"/>
      <c r="IT2" s="41"/>
      <c r="IU2" s="41"/>
      <c r="IV2" s="41"/>
      <c r="IW2" s="41"/>
      <c r="IX2" s="41"/>
      <c r="IY2" s="41"/>
      <c r="IZ2" s="41"/>
      <c r="JA2" s="41"/>
      <c r="JB2" s="41"/>
      <c r="JC2" s="41"/>
      <c r="JD2" s="41"/>
      <c r="JE2" s="41"/>
      <c r="JF2" s="41"/>
      <c r="JG2" s="41"/>
      <c r="JH2" s="41"/>
      <c r="JI2" s="41"/>
      <c r="JJ2" s="41"/>
      <c r="JK2" s="41"/>
      <c r="JL2" s="41"/>
      <c r="JM2" s="41"/>
      <c r="JN2" s="41"/>
      <c r="JO2" s="41"/>
      <c r="JP2" s="41"/>
      <c r="JQ2" s="41"/>
      <c r="JR2" s="41"/>
      <c r="JS2" s="41"/>
      <c r="JT2" s="41"/>
      <c r="JU2" s="41"/>
      <c r="JV2" s="41"/>
      <c r="JW2" s="41"/>
      <c r="JX2" s="41"/>
      <c r="JY2" s="41"/>
      <c r="JZ2" s="41"/>
      <c r="KA2" s="41"/>
      <c r="KB2" s="41"/>
      <c r="KC2" s="41"/>
      <c r="KD2" s="41"/>
      <c r="KE2" s="41"/>
      <c r="KF2" s="41"/>
      <c r="KG2" s="41"/>
      <c r="KH2" s="41"/>
      <c r="KI2" s="41"/>
      <c r="KJ2" s="41"/>
      <c r="KK2" s="41"/>
      <c r="KL2" s="41"/>
      <c r="KM2" s="41"/>
      <c r="KN2" s="41"/>
      <c r="KO2" s="41"/>
      <c r="KP2" s="41"/>
      <c r="KQ2" s="41"/>
      <c r="KR2" s="41"/>
      <c r="KS2" s="41"/>
      <c r="KT2" s="41"/>
      <c r="KU2" s="41"/>
      <c r="KV2" s="41"/>
      <c r="KW2" s="41"/>
      <c r="KX2" s="41"/>
      <c r="KY2" s="41"/>
      <c r="KZ2" s="41"/>
      <c r="LA2" s="41"/>
      <c r="LB2" s="41"/>
      <c r="LC2" s="41"/>
      <c r="LD2" s="41"/>
      <c r="LE2" s="41"/>
      <c r="LF2" s="41"/>
      <c r="LG2" s="41"/>
      <c r="LH2" s="41"/>
      <c r="LI2" s="41"/>
      <c r="LJ2" s="41"/>
      <c r="LK2" s="41"/>
      <c r="LL2" s="41"/>
      <c r="LM2" s="41"/>
      <c r="LN2" s="41"/>
      <c r="LO2" s="41"/>
      <c r="LP2" s="41"/>
      <c r="LQ2" s="41"/>
      <c r="LR2" s="41"/>
      <c r="LS2" s="41"/>
      <c r="LT2" s="41"/>
      <c r="LU2" s="41"/>
      <c r="LV2" s="41"/>
      <c r="LW2" s="41"/>
      <c r="LX2" s="41"/>
      <c r="LY2" s="41"/>
      <c r="LZ2" s="41"/>
      <c r="MA2" s="41"/>
      <c r="MB2" s="41"/>
      <c r="MC2" s="41"/>
      <c r="MD2" s="41"/>
      <c r="ME2" s="41"/>
      <c r="MF2" s="41"/>
      <c r="MG2" s="41"/>
      <c r="MH2" s="41"/>
      <c r="MI2" s="41"/>
      <c r="MJ2" s="41"/>
      <c r="MK2" s="41"/>
      <c r="ML2" s="41"/>
      <c r="MM2" s="41"/>
      <c r="MN2" s="41"/>
      <c r="MO2" s="41"/>
      <c r="MP2" s="41"/>
      <c r="MQ2" s="41"/>
      <c r="MR2" s="41"/>
      <c r="MS2" s="41"/>
      <c r="MT2" s="41"/>
      <c r="MU2" s="41"/>
      <c r="MV2" s="41"/>
      <c r="MW2" s="41"/>
      <c r="MX2" s="41"/>
      <c r="MY2" s="41"/>
      <c r="MZ2" s="41"/>
      <c r="NA2" s="41"/>
      <c r="NB2" s="41"/>
      <c r="NC2" s="41"/>
      <c r="ND2" s="41"/>
      <c r="NE2" s="41"/>
      <c r="NF2" s="41"/>
      <c r="NG2" s="41"/>
      <c r="NH2" s="41"/>
      <c r="NI2" s="41"/>
      <c r="NJ2" s="41"/>
      <c r="NK2" s="41"/>
      <c r="NL2" s="41"/>
      <c r="NM2" s="41"/>
      <c r="NN2" s="41"/>
      <c r="NO2" s="41"/>
      <c r="NP2" s="41"/>
      <c r="NQ2" s="41"/>
      <c r="NR2" s="41"/>
      <c r="NS2" s="41"/>
      <c r="NT2" s="41"/>
      <c r="NU2" s="41"/>
      <c r="NV2" s="41"/>
      <c r="NW2" s="41"/>
      <c r="NX2" s="41"/>
      <c r="NY2" s="41"/>
      <c r="NZ2" s="41"/>
      <c r="OA2" s="41"/>
      <c r="OB2" s="41"/>
      <c r="OC2" s="41"/>
      <c r="OD2" s="41"/>
      <c r="OE2" s="41"/>
      <c r="OF2" s="41"/>
      <c r="OG2" s="41"/>
      <c r="OH2" s="41"/>
      <c r="OI2" s="41"/>
      <c r="OJ2" s="41"/>
      <c r="OK2" s="41"/>
      <c r="OL2" s="41"/>
      <c r="OM2" s="41"/>
      <c r="ON2" s="41"/>
      <c r="OO2" s="41"/>
      <c r="OP2" s="41"/>
      <c r="OQ2" s="41"/>
      <c r="OR2" s="41"/>
      <c r="OS2" s="41"/>
      <c r="OT2" s="41"/>
      <c r="OU2" s="41"/>
      <c r="OV2" s="41"/>
    </row>
    <row r="3" spans="1:412" ht="20.25">
      <c r="A3" s="409" t="s">
        <v>275</v>
      </c>
      <c r="B3" s="409"/>
      <c r="C3" s="409"/>
      <c r="D3" s="409"/>
      <c r="E3" s="409"/>
      <c r="F3" s="409"/>
      <c r="G3" s="409"/>
      <c r="H3" s="409"/>
      <c r="I3" s="409"/>
      <c r="J3" s="409"/>
      <c r="K3" s="281"/>
      <c r="L3" s="425"/>
      <c r="M3" s="425"/>
      <c r="N3" s="425"/>
      <c r="O3" s="425"/>
      <c r="P3" s="425"/>
      <c r="Q3" s="425"/>
      <c r="R3" s="425"/>
      <c r="S3" s="425"/>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c r="IO3" s="41"/>
      <c r="IP3" s="41"/>
      <c r="IQ3" s="41"/>
      <c r="IR3" s="41"/>
      <c r="IS3" s="41"/>
      <c r="IT3" s="41"/>
      <c r="IU3" s="41"/>
      <c r="IV3" s="41"/>
      <c r="IW3" s="41"/>
      <c r="IX3" s="41"/>
      <c r="IY3" s="41"/>
      <c r="IZ3" s="41"/>
      <c r="JA3" s="41"/>
      <c r="JB3" s="41"/>
      <c r="JC3" s="41"/>
      <c r="JD3" s="41"/>
      <c r="JE3" s="41"/>
      <c r="JF3" s="41"/>
      <c r="JG3" s="41"/>
      <c r="JH3" s="41"/>
      <c r="JI3" s="41"/>
      <c r="JJ3" s="41"/>
      <c r="JK3" s="41"/>
      <c r="JL3" s="41"/>
      <c r="JM3" s="41"/>
      <c r="JN3" s="41"/>
      <c r="JO3" s="41"/>
      <c r="JP3" s="41"/>
      <c r="JQ3" s="41"/>
      <c r="JR3" s="41"/>
      <c r="JS3" s="41"/>
      <c r="JT3" s="41"/>
      <c r="JU3" s="41"/>
      <c r="JV3" s="41"/>
      <c r="JW3" s="41"/>
      <c r="JX3" s="41"/>
      <c r="JY3" s="41"/>
      <c r="JZ3" s="41"/>
      <c r="KA3" s="41"/>
      <c r="KB3" s="41"/>
      <c r="KC3" s="41"/>
      <c r="KD3" s="41"/>
      <c r="KE3" s="41"/>
      <c r="KF3" s="41"/>
      <c r="KG3" s="41"/>
      <c r="KH3" s="41"/>
      <c r="KI3" s="41"/>
      <c r="KJ3" s="41"/>
      <c r="KK3" s="41"/>
      <c r="KL3" s="41"/>
      <c r="KM3" s="41"/>
      <c r="KN3" s="41"/>
      <c r="KO3" s="41"/>
      <c r="KP3" s="41"/>
      <c r="KQ3" s="41"/>
      <c r="KR3" s="41"/>
      <c r="KS3" s="41"/>
      <c r="KT3" s="41"/>
      <c r="KU3" s="41"/>
      <c r="KV3" s="41"/>
      <c r="KW3" s="41"/>
      <c r="KX3" s="41"/>
      <c r="KY3" s="41"/>
      <c r="KZ3" s="41"/>
      <c r="LA3" s="41"/>
      <c r="LB3" s="41"/>
      <c r="LC3" s="41"/>
      <c r="LD3" s="41"/>
      <c r="LE3" s="41"/>
      <c r="LF3" s="41"/>
      <c r="LG3" s="41"/>
      <c r="LH3" s="41"/>
      <c r="LI3" s="41"/>
      <c r="LJ3" s="41"/>
      <c r="LK3" s="41"/>
      <c r="LL3" s="41"/>
      <c r="LM3" s="41"/>
      <c r="LN3" s="41"/>
      <c r="LO3" s="41"/>
      <c r="LP3" s="41"/>
      <c r="LQ3" s="41"/>
      <c r="LR3" s="41"/>
      <c r="LS3" s="41"/>
      <c r="LT3" s="41"/>
      <c r="LU3" s="41"/>
      <c r="LV3" s="41"/>
      <c r="LW3" s="41"/>
      <c r="LX3" s="41"/>
      <c r="LY3" s="41"/>
      <c r="LZ3" s="41"/>
      <c r="MA3" s="41"/>
      <c r="MB3" s="41"/>
      <c r="MC3" s="41"/>
      <c r="MD3" s="41"/>
      <c r="ME3" s="41"/>
      <c r="MF3" s="41"/>
      <c r="MG3" s="41"/>
      <c r="MH3" s="41"/>
      <c r="MI3" s="41"/>
      <c r="MJ3" s="41"/>
      <c r="MK3" s="41"/>
      <c r="ML3" s="41"/>
      <c r="MM3" s="41"/>
      <c r="MN3" s="41"/>
      <c r="MO3" s="41"/>
      <c r="MP3" s="41"/>
      <c r="MQ3" s="41"/>
      <c r="MR3" s="41"/>
      <c r="MS3" s="41"/>
      <c r="MT3" s="41"/>
      <c r="MU3" s="41"/>
      <c r="MV3" s="41"/>
      <c r="MW3" s="41"/>
      <c r="MX3" s="41"/>
      <c r="MY3" s="41"/>
      <c r="MZ3" s="41"/>
      <c r="NA3" s="41"/>
      <c r="NB3" s="41"/>
      <c r="NC3" s="41"/>
      <c r="ND3" s="41"/>
      <c r="NE3" s="41"/>
      <c r="NF3" s="41"/>
      <c r="NG3" s="41"/>
      <c r="NH3" s="41"/>
      <c r="NI3" s="41"/>
      <c r="NJ3" s="41"/>
      <c r="NK3" s="41"/>
      <c r="NL3" s="41"/>
      <c r="NM3" s="41"/>
      <c r="NN3" s="41"/>
      <c r="NO3" s="41"/>
      <c r="NP3" s="41"/>
      <c r="NQ3" s="41"/>
      <c r="NR3" s="41"/>
      <c r="NS3" s="41"/>
      <c r="NT3" s="41"/>
      <c r="NU3" s="41"/>
      <c r="NV3" s="41"/>
      <c r="NW3" s="41"/>
      <c r="NX3" s="41"/>
      <c r="NY3" s="41"/>
      <c r="NZ3" s="41"/>
      <c r="OA3" s="41"/>
      <c r="OB3" s="41"/>
      <c r="OC3" s="41"/>
      <c r="OD3" s="41"/>
      <c r="OE3" s="41"/>
      <c r="OF3" s="41"/>
      <c r="OG3" s="41"/>
      <c r="OH3" s="41"/>
      <c r="OI3" s="41"/>
      <c r="OJ3" s="41"/>
      <c r="OK3" s="41"/>
      <c r="OL3" s="41"/>
      <c r="OM3" s="41"/>
      <c r="ON3" s="41"/>
      <c r="OO3" s="41"/>
      <c r="OP3" s="41"/>
      <c r="OQ3" s="41"/>
      <c r="OR3" s="41"/>
      <c r="OS3" s="41"/>
      <c r="OT3" s="41"/>
      <c r="OU3" s="41"/>
      <c r="OV3" s="41"/>
    </row>
    <row r="4" spans="1:412" ht="15.75" customHeight="1">
      <c r="A4" s="43"/>
      <c r="B4" s="43"/>
      <c r="C4" s="43"/>
      <c r="D4" s="43"/>
      <c r="E4" s="43"/>
      <c r="F4" s="43"/>
      <c r="G4" s="43"/>
      <c r="H4" s="43"/>
      <c r="I4" s="43"/>
      <c r="J4" s="426"/>
      <c r="K4" s="425"/>
      <c r="L4" s="425"/>
      <c r="M4" s="47"/>
      <c r="N4" s="47"/>
      <c r="O4" s="47"/>
      <c r="P4" s="47"/>
      <c r="Q4" s="426"/>
      <c r="R4" s="425"/>
      <c r="S4" s="425"/>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c r="IO4" s="41"/>
      <c r="IP4" s="41"/>
      <c r="IQ4" s="41"/>
      <c r="IR4" s="41"/>
      <c r="IS4" s="41"/>
      <c r="IT4" s="41"/>
      <c r="IU4" s="41"/>
      <c r="IV4" s="41"/>
      <c r="IW4" s="41"/>
      <c r="IX4" s="41"/>
      <c r="IY4" s="41"/>
      <c r="IZ4" s="41"/>
      <c r="JA4" s="41"/>
      <c r="JB4" s="41"/>
      <c r="JC4" s="41"/>
      <c r="JD4" s="41"/>
      <c r="JE4" s="41"/>
      <c r="JF4" s="41"/>
      <c r="JG4" s="41"/>
      <c r="JH4" s="41"/>
      <c r="JI4" s="41"/>
      <c r="JJ4" s="41"/>
      <c r="JK4" s="41"/>
      <c r="JL4" s="41"/>
      <c r="JM4" s="41"/>
      <c r="JN4" s="41"/>
      <c r="JO4" s="41"/>
      <c r="JP4" s="41"/>
      <c r="JQ4" s="41"/>
      <c r="JR4" s="41"/>
      <c r="JS4" s="41"/>
      <c r="JT4" s="41"/>
      <c r="JU4" s="41"/>
      <c r="JV4" s="41"/>
      <c r="JW4" s="41"/>
      <c r="JX4" s="41"/>
      <c r="JY4" s="41"/>
      <c r="JZ4" s="41"/>
      <c r="KA4" s="41"/>
      <c r="KB4" s="41"/>
      <c r="KC4" s="41"/>
      <c r="KD4" s="41"/>
      <c r="KE4" s="41"/>
      <c r="KF4" s="41"/>
      <c r="KG4" s="41"/>
      <c r="KH4" s="41"/>
      <c r="KI4" s="41"/>
      <c r="KJ4" s="41"/>
      <c r="KK4" s="41"/>
      <c r="KL4" s="41"/>
      <c r="KM4" s="41"/>
      <c r="KN4" s="41"/>
      <c r="KO4" s="41"/>
      <c r="KP4" s="41"/>
      <c r="KQ4" s="41"/>
      <c r="KR4" s="41"/>
      <c r="KS4" s="41"/>
      <c r="KT4" s="41"/>
      <c r="KU4" s="41"/>
      <c r="KV4" s="41"/>
      <c r="KW4" s="41"/>
      <c r="KX4" s="41"/>
      <c r="KY4" s="41"/>
      <c r="KZ4" s="41"/>
      <c r="LA4" s="41"/>
      <c r="LB4" s="41"/>
      <c r="LC4" s="41"/>
      <c r="LD4" s="41"/>
      <c r="LE4" s="41"/>
      <c r="LF4" s="41"/>
      <c r="LG4" s="41"/>
      <c r="LH4" s="41"/>
      <c r="LI4" s="41"/>
      <c r="LJ4" s="41"/>
      <c r="LK4" s="41"/>
      <c r="LL4" s="41"/>
      <c r="LM4" s="41"/>
      <c r="LN4" s="41"/>
      <c r="LO4" s="41"/>
      <c r="LP4" s="41"/>
      <c r="LQ4" s="41"/>
      <c r="LR4" s="41"/>
      <c r="LS4" s="41"/>
      <c r="LT4" s="41"/>
      <c r="LU4" s="41"/>
      <c r="LV4" s="41"/>
      <c r="LW4" s="41"/>
      <c r="LX4" s="41"/>
      <c r="LY4" s="41"/>
      <c r="LZ4" s="41"/>
      <c r="MA4" s="41"/>
      <c r="MB4" s="41"/>
      <c r="MC4" s="41"/>
      <c r="MD4" s="41"/>
      <c r="ME4" s="41"/>
      <c r="MF4" s="41"/>
      <c r="MG4" s="41"/>
      <c r="MH4" s="41"/>
      <c r="MI4" s="41"/>
      <c r="MJ4" s="41"/>
      <c r="MK4" s="41"/>
      <c r="ML4" s="41"/>
      <c r="MM4" s="41"/>
      <c r="MN4" s="41"/>
      <c r="MO4" s="41"/>
      <c r="MP4" s="41"/>
      <c r="MQ4" s="41"/>
      <c r="MR4" s="41"/>
      <c r="MS4" s="41"/>
      <c r="MT4" s="41"/>
      <c r="MU4" s="41"/>
      <c r="MV4" s="41"/>
      <c r="MW4" s="41"/>
      <c r="MX4" s="41"/>
      <c r="MY4" s="41"/>
      <c r="MZ4" s="41"/>
      <c r="NA4" s="41"/>
      <c r="NB4" s="41"/>
      <c r="NC4" s="41"/>
      <c r="ND4" s="41"/>
      <c r="NE4" s="41"/>
      <c r="NF4" s="41"/>
      <c r="NG4" s="41"/>
      <c r="NH4" s="41"/>
      <c r="NI4" s="41"/>
      <c r="NJ4" s="41"/>
      <c r="NK4" s="41"/>
      <c r="NL4" s="41"/>
      <c r="NM4" s="41"/>
      <c r="NN4" s="41"/>
      <c r="NO4" s="41"/>
      <c r="NP4" s="41"/>
      <c r="NQ4" s="41"/>
      <c r="NR4" s="41"/>
      <c r="NS4" s="41"/>
      <c r="NT4" s="41"/>
      <c r="NU4" s="41"/>
      <c r="NV4" s="41"/>
      <c r="NW4" s="41"/>
      <c r="NX4" s="41"/>
      <c r="NY4" s="41"/>
      <c r="NZ4" s="41"/>
      <c r="OA4" s="41"/>
      <c r="OB4" s="41"/>
      <c r="OC4" s="41"/>
      <c r="OD4" s="41"/>
      <c r="OE4" s="41"/>
      <c r="OF4" s="41"/>
      <c r="OG4" s="41"/>
      <c r="OH4" s="41"/>
      <c r="OI4" s="41"/>
      <c r="OJ4" s="41"/>
      <c r="OK4" s="41"/>
      <c r="OL4" s="41"/>
      <c r="OM4" s="41"/>
      <c r="ON4" s="41"/>
      <c r="OO4" s="41"/>
      <c r="OP4" s="41"/>
      <c r="OQ4" s="41"/>
      <c r="OR4" s="41"/>
      <c r="OS4" s="41"/>
      <c r="OT4" s="41"/>
      <c r="OU4" s="41"/>
      <c r="OV4" s="41"/>
    </row>
    <row r="5" spans="1:412" ht="15.75" customHeight="1">
      <c r="A5" s="43"/>
      <c r="B5" s="43"/>
      <c r="C5" s="43"/>
      <c r="D5" s="43"/>
      <c r="E5" s="43"/>
      <c r="F5" s="43"/>
      <c r="G5" s="43"/>
      <c r="H5" s="43"/>
      <c r="I5" s="43"/>
      <c r="J5" s="156"/>
      <c r="K5" s="155"/>
      <c r="L5" s="155"/>
      <c r="M5" s="47"/>
      <c r="N5" s="47"/>
      <c r="O5" s="47"/>
      <c r="P5" s="47"/>
      <c r="Q5" s="156"/>
      <c r="R5" s="155"/>
      <c r="S5" s="155"/>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c r="IV5" s="41"/>
      <c r="IW5" s="41"/>
      <c r="IX5" s="41"/>
      <c r="IY5" s="41"/>
      <c r="IZ5" s="41"/>
      <c r="JA5" s="41"/>
      <c r="JB5" s="41"/>
      <c r="JC5" s="41"/>
      <c r="JD5" s="41"/>
      <c r="JE5" s="41"/>
      <c r="JF5" s="41"/>
      <c r="JG5" s="41"/>
      <c r="JH5" s="41"/>
      <c r="JI5" s="41"/>
      <c r="JJ5" s="41"/>
      <c r="JK5" s="41"/>
      <c r="JL5" s="41"/>
      <c r="JM5" s="41"/>
      <c r="JN5" s="41"/>
      <c r="JO5" s="41"/>
      <c r="JP5" s="41"/>
      <c r="JQ5" s="41"/>
      <c r="JR5" s="41"/>
      <c r="JS5" s="41"/>
      <c r="JT5" s="41"/>
      <c r="JU5" s="41"/>
      <c r="JV5" s="41"/>
      <c r="JW5" s="41"/>
      <c r="JX5" s="41"/>
      <c r="JY5" s="41"/>
      <c r="JZ5" s="41"/>
      <c r="KA5" s="41"/>
      <c r="KB5" s="41"/>
      <c r="KC5" s="41"/>
      <c r="KD5" s="41"/>
      <c r="KE5" s="41"/>
      <c r="KF5" s="41"/>
      <c r="KG5" s="41"/>
      <c r="KH5" s="41"/>
      <c r="KI5" s="41"/>
      <c r="KJ5" s="41"/>
      <c r="KK5" s="41"/>
      <c r="KL5" s="41"/>
      <c r="KM5" s="41"/>
      <c r="KN5" s="41"/>
      <c r="KO5" s="41"/>
      <c r="KP5" s="41"/>
      <c r="KQ5" s="41"/>
      <c r="KR5" s="41"/>
      <c r="KS5" s="41"/>
      <c r="KT5" s="41"/>
      <c r="KU5" s="41"/>
      <c r="KV5" s="41"/>
      <c r="KW5" s="41"/>
      <c r="KX5" s="41"/>
      <c r="KY5" s="41"/>
      <c r="KZ5" s="41"/>
      <c r="LA5" s="41"/>
      <c r="LB5" s="41"/>
      <c r="LC5" s="41"/>
      <c r="LD5" s="41"/>
      <c r="LE5" s="41"/>
      <c r="LF5" s="41"/>
      <c r="LG5" s="41"/>
      <c r="LH5" s="41"/>
      <c r="LI5" s="41"/>
      <c r="LJ5" s="41"/>
      <c r="LK5" s="41"/>
      <c r="LL5" s="41"/>
      <c r="LM5" s="41"/>
      <c r="LN5" s="41"/>
      <c r="LO5" s="41"/>
      <c r="LP5" s="41"/>
      <c r="LQ5" s="41"/>
      <c r="LR5" s="41"/>
      <c r="LS5" s="41"/>
      <c r="LT5" s="41"/>
      <c r="LU5" s="41"/>
      <c r="LV5" s="41"/>
      <c r="LW5" s="41"/>
      <c r="LX5" s="41"/>
      <c r="LY5" s="41"/>
      <c r="LZ5" s="41"/>
      <c r="MA5" s="41"/>
      <c r="MB5" s="41"/>
      <c r="MC5" s="41"/>
      <c r="MD5" s="41"/>
      <c r="ME5" s="41"/>
      <c r="MF5" s="41"/>
      <c r="MG5" s="41"/>
      <c r="MH5" s="41"/>
      <c r="MI5" s="41"/>
      <c r="MJ5" s="41"/>
      <c r="MK5" s="41"/>
      <c r="ML5" s="41"/>
      <c r="MM5" s="41"/>
      <c r="MN5" s="41"/>
      <c r="MO5" s="41"/>
      <c r="MP5" s="41"/>
      <c r="MQ5" s="41"/>
      <c r="MR5" s="41"/>
      <c r="MS5" s="41"/>
      <c r="MT5" s="41"/>
      <c r="MU5" s="41"/>
      <c r="MV5" s="41"/>
      <c r="MW5" s="41"/>
      <c r="MX5" s="41"/>
      <c r="MY5" s="41"/>
      <c r="MZ5" s="41"/>
      <c r="NA5" s="41"/>
      <c r="NB5" s="41"/>
      <c r="NC5" s="41"/>
      <c r="ND5" s="41"/>
      <c r="NE5" s="41"/>
      <c r="NF5" s="41"/>
      <c r="NG5" s="41"/>
      <c r="NH5" s="41"/>
      <c r="NI5" s="41"/>
      <c r="NJ5" s="41"/>
      <c r="NK5" s="41"/>
      <c r="NL5" s="41"/>
      <c r="NM5" s="41"/>
      <c r="NN5" s="41"/>
      <c r="NO5" s="41"/>
      <c r="NP5" s="41"/>
      <c r="NQ5" s="41"/>
      <c r="NR5" s="41"/>
      <c r="NS5" s="41"/>
      <c r="NT5" s="41"/>
      <c r="NU5" s="41"/>
      <c r="NV5" s="41"/>
      <c r="NW5" s="41"/>
      <c r="NX5" s="41"/>
      <c r="NY5" s="41"/>
      <c r="NZ5" s="41"/>
      <c r="OA5" s="41"/>
      <c r="OB5" s="41"/>
      <c r="OC5" s="41"/>
      <c r="OD5" s="41"/>
      <c r="OE5" s="41"/>
      <c r="OF5" s="41"/>
      <c r="OG5" s="41"/>
      <c r="OH5" s="41"/>
      <c r="OI5" s="41"/>
      <c r="OJ5" s="41"/>
      <c r="OK5" s="41"/>
      <c r="OL5" s="41"/>
      <c r="OM5" s="41"/>
      <c r="ON5" s="41"/>
      <c r="OO5" s="41"/>
      <c r="OP5" s="41"/>
      <c r="OQ5" s="41"/>
      <c r="OR5" s="41"/>
      <c r="OS5" s="41"/>
      <c r="OT5" s="41"/>
      <c r="OU5" s="41"/>
      <c r="OV5" s="41"/>
    </row>
    <row r="6" spans="1:412">
      <c r="A6" s="423" t="s">
        <v>238</v>
      </c>
      <c r="B6" s="427"/>
      <c r="C6" s="427"/>
      <c r="D6" s="427"/>
      <c r="E6" s="427"/>
      <c r="F6" s="427"/>
      <c r="G6" s="427"/>
      <c r="H6" s="427"/>
      <c r="I6" s="427"/>
      <c r="J6" s="427"/>
      <c r="K6" s="427"/>
      <c r="L6" s="427"/>
      <c r="M6" s="427"/>
      <c r="N6" s="427"/>
      <c r="O6" s="427"/>
      <c r="P6" s="427"/>
      <c r="Q6" s="427"/>
      <c r="R6" s="427"/>
      <c r="S6" s="427"/>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c r="IF6" s="41"/>
      <c r="IG6" s="41"/>
      <c r="IH6" s="41"/>
      <c r="II6" s="41"/>
      <c r="IJ6" s="41"/>
      <c r="IK6" s="41"/>
      <c r="IL6" s="41"/>
      <c r="IM6" s="41"/>
      <c r="IN6" s="41"/>
      <c r="IO6" s="41"/>
      <c r="IP6" s="41"/>
      <c r="IQ6" s="41"/>
      <c r="IR6" s="41"/>
      <c r="IS6" s="41"/>
      <c r="IT6" s="41"/>
      <c r="IU6" s="41"/>
      <c r="IV6" s="41"/>
      <c r="IW6" s="41"/>
      <c r="IX6" s="41"/>
      <c r="IY6" s="41"/>
      <c r="IZ6" s="41"/>
      <c r="JA6" s="41"/>
      <c r="JB6" s="41"/>
      <c r="JC6" s="41"/>
      <c r="JD6" s="41"/>
      <c r="JE6" s="41"/>
      <c r="JF6" s="41"/>
      <c r="JG6" s="41"/>
      <c r="JH6" s="41"/>
      <c r="JI6" s="41"/>
      <c r="JJ6" s="41"/>
      <c r="JK6" s="41"/>
      <c r="JL6" s="41"/>
      <c r="JM6" s="41"/>
      <c r="JN6" s="41"/>
      <c r="JO6" s="41"/>
      <c r="JP6" s="41"/>
      <c r="JQ6" s="41"/>
      <c r="JR6" s="41"/>
      <c r="JS6" s="41"/>
      <c r="JT6" s="41"/>
      <c r="JU6" s="41"/>
      <c r="JV6" s="41"/>
      <c r="JW6" s="41"/>
      <c r="JX6" s="41"/>
      <c r="JY6" s="41"/>
      <c r="JZ6" s="41"/>
      <c r="KA6" s="41"/>
      <c r="KB6" s="41"/>
      <c r="KC6" s="41"/>
      <c r="KD6" s="41"/>
      <c r="KE6" s="41"/>
      <c r="KF6" s="41"/>
      <c r="KG6" s="41"/>
      <c r="KH6" s="41"/>
      <c r="KI6" s="41"/>
      <c r="KJ6" s="41"/>
      <c r="KK6" s="41"/>
      <c r="KL6" s="41"/>
      <c r="KM6" s="41"/>
      <c r="KN6" s="41"/>
      <c r="KO6" s="41"/>
      <c r="KP6" s="41"/>
      <c r="KQ6" s="41"/>
      <c r="KR6" s="41"/>
      <c r="KS6" s="41"/>
      <c r="KT6" s="41"/>
      <c r="KU6" s="41"/>
      <c r="KV6" s="41"/>
      <c r="KW6" s="41"/>
      <c r="KX6" s="41"/>
      <c r="KY6" s="41"/>
      <c r="KZ6" s="41"/>
      <c r="LA6" s="41"/>
      <c r="LB6" s="41"/>
      <c r="LC6" s="41"/>
      <c r="LD6" s="41"/>
      <c r="LE6" s="41"/>
      <c r="LF6" s="41"/>
      <c r="LG6" s="41"/>
      <c r="LH6" s="41"/>
      <c r="LI6" s="41"/>
      <c r="LJ6" s="41"/>
      <c r="LK6" s="41"/>
      <c r="LL6" s="41"/>
      <c r="LM6" s="41"/>
      <c r="LN6" s="41"/>
      <c r="LO6" s="41"/>
      <c r="LP6" s="41"/>
      <c r="LQ6" s="41"/>
      <c r="LR6" s="41"/>
      <c r="LS6" s="41"/>
      <c r="LT6" s="41"/>
      <c r="LU6" s="41"/>
      <c r="LV6" s="41"/>
      <c r="LW6" s="41"/>
      <c r="LX6" s="41"/>
      <c r="LY6" s="41"/>
      <c r="LZ6" s="41"/>
      <c r="MA6" s="41"/>
      <c r="MB6" s="41"/>
      <c r="MC6" s="41"/>
      <c r="MD6" s="41"/>
      <c r="ME6" s="41"/>
      <c r="MF6" s="41"/>
      <c r="MG6" s="41"/>
      <c r="MH6" s="41"/>
      <c r="MI6" s="41"/>
      <c r="MJ6" s="41"/>
      <c r="MK6" s="41"/>
      <c r="ML6" s="41"/>
      <c r="MM6" s="41"/>
      <c r="MN6" s="41"/>
      <c r="MO6" s="41"/>
      <c r="MP6" s="41"/>
      <c r="MQ6" s="41"/>
      <c r="MR6" s="41"/>
      <c r="MS6" s="41"/>
      <c r="MT6" s="41"/>
      <c r="MU6" s="41"/>
      <c r="MV6" s="41"/>
      <c r="MW6" s="41"/>
      <c r="MX6" s="41"/>
      <c r="MY6" s="41"/>
      <c r="MZ6" s="41"/>
      <c r="NA6" s="41"/>
      <c r="NB6" s="41"/>
      <c r="NC6" s="41"/>
      <c r="ND6" s="41"/>
      <c r="NE6" s="41"/>
      <c r="NF6" s="41"/>
      <c r="NG6" s="41"/>
      <c r="NH6" s="41"/>
      <c r="NI6" s="41"/>
      <c r="NJ6" s="41"/>
      <c r="NK6" s="41"/>
      <c r="NL6" s="41"/>
      <c r="NM6" s="41"/>
      <c r="NN6" s="41"/>
      <c r="NO6" s="41"/>
      <c r="NP6" s="41"/>
      <c r="NQ6" s="41"/>
      <c r="NR6" s="41"/>
      <c r="NS6" s="41"/>
      <c r="NT6" s="41"/>
      <c r="NU6" s="41"/>
      <c r="NV6" s="41"/>
      <c r="NW6" s="41"/>
      <c r="NX6" s="41"/>
      <c r="NY6" s="41"/>
      <c r="NZ6" s="41"/>
      <c r="OA6" s="41"/>
      <c r="OB6" s="41"/>
      <c r="OC6" s="41"/>
      <c r="OD6" s="41"/>
      <c r="OE6" s="41"/>
      <c r="OF6" s="41"/>
      <c r="OG6" s="41"/>
      <c r="OH6" s="41"/>
      <c r="OI6" s="41"/>
      <c r="OJ6" s="41"/>
      <c r="OK6" s="41"/>
      <c r="OL6" s="41"/>
      <c r="OM6" s="41"/>
      <c r="ON6" s="41"/>
      <c r="OO6" s="41"/>
      <c r="OP6" s="41"/>
      <c r="OQ6" s="41"/>
      <c r="OR6" s="41"/>
      <c r="OS6" s="41"/>
      <c r="OT6" s="41"/>
      <c r="OU6" s="41"/>
      <c r="OV6" s="41"/>
    </row>
    <row r="7" spans="1:412" s="29" customFormat="1" ht="115.5" customHeight="1">
      <c r="A7" s="179" t="s">
        <v>276</v>
      </c>
      <c r="B7" s="179" t="s">
        <v>277</v>
      </c>
      <c r="C7" s="180" t="s">
        <v>278</v>
      </c>
      <c r="D7" s="180" t="s">
        <v>279</v>
      </c>
      <c r="E7" s="180" t="s">
        <v>280</v>
      </c>
      <c r="F7" s="180" t="s">
        <v>281</v>
      </c>
      <c r="G7" s="180" t="s">
        <v>282</v>
      </c>
      <c r="H7" s="179" t="s">
        <v>283</v>
      </c>
      <c r="I7" s="179" t="s">
        <v>284</v>
      </c>
      <c r="J7" s="179" t="s">
        <v>285</v>
      </c>
      <c r="K7" s="179" t="s">
        <v>286</v>
      </c>
      <c r="L7" s="360" t="s">
        <v>287</v>
      </c>
      <c r="M7" s="360"/>
      <c r="N7" s="360" t="s">
        <v>288</v>
      </c>
      <c r="O7" s="360"/>
      <c r="P7" s="179" t="s">
        <v>289</v>
      </c>
      <c r="Q7" s="360" t="s">
        <v>290</v>
      </c>
      <c r="R7" s="360"/>
      <c r="S7" s="181" t="s">
        <v>291</v>
      </c>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c r="IW7" s="42"/>
      <c r="IX7" s="42"/>
      <c r="IY7" s="42"/>
      <c r="IZ7" s="42"/>
      <c r="JA7" s="42"/>
      <c r="JB7" s="42"/>
      <c r="JC7" s="42"/>
      <c r="JD7" s="42"/>
      <c r="JE7" s="42"/>
      <c r="JF7" s="42"/>
      <c r="JG7" s="42"/>
      <c r="JH7" s="42"/>
      <c r="JI7" s="42"/>
      <c r="JJ7" s="42"/>
      <c r="JK7" s="42"/>
      <c r="JL7" s="42"/>
      <c r="JM7" s="42"/>
      <c r="JN7" s="42"/>
      <c r="JO7" s="42"/>
      <c r="JP7" s="42"/>
      <c r="JQ7" s="42"/>
      <c r="JR7" s="42"/>
      <c r="JS7" s="42"/>
      <c r="JT7" s="42"/>
      <c r="JU7" s="42"/>
      <c r="JV7" s="42"/>
      <c r="JW7" s="42"/>
      <c r="JX7" s="42"/>
      <c r="JY7" s="42"/>
      <c r="JZ7" s="42"/>
      <c r="KA7" s="42"/>
      <c r="KB7" s="42"/>
      <c r="KC7" s="42"/>
      <c r="KD7" s="42"/>
      <c r="KE7" s="42"/>
      <c r="KF7" s="42"/>
      <c r="KG7" s="42"/>
      <c r="KH7" s="42"/>
      <c r="KI7" s="42"/>
      <c r="KJ7" s="42"/>
      <c r="KK7" s="42"/>
      <c r="KL7" s="42"/>
      <c r="KM7" s="42"/>
      <c r="KN7" s="42"/>
      <c r="KO7" s="42"/>
      <c r="KP7" s="42"/>
      <c r="KQ7" s="42"/>
      <c r="KR7" s="42"/>
      <c r="KS7" s="42"/>
      <c r="KT7" s="42"/>
      <c r="KU7" s="42"/>
      <c r="KV7" s="42"/>
      <c r="KW7" s="42"/>
      <c r="KX7" s="42"/>
      <c r="KY7" s="42"/>
      <c r="KZ7" s="42"/>
      <c r="LA7" s="42"/>
      <c r="LB7" s="42"/>
      <c r="LC7" s="42"/>
      <c r="LD7" s="42"/>
      <c r="LE7" s="42"/>
      <c r="LF7" s="42"/>
      <c r="LG7" s="42"/>
      <c r="LH7" s="42"/>
      <c r="LI7" s="42"/>
      <c r="LJ7" s="42"/>
      <c r="LK7" s="42"/>
      <c r="LL7" s="42"/>
      <c r="LM7" s="42"/>
      <c r="LN7" s="42"/>
      <c r="LO7" s="42"/>
      <c r="LP7" s="42"/>
      <c r="LQ7" s="42"/>
      <c r="LR7" s="42"/>
      <c r="LS7" s="42"/>
      <c r="LT7" s="42"/>
      <c r="LU7" s="42"/>
      <c r="LV7" s="42"/>
      <c r="LW7" s="42"/>
      <c r="LX7" s="42"/>
      <c r="LY7" s="42"/>
      <c r="LZ7" s="42"/>
      <c r="MA7" s="42"/>
      <c r="MB7" s="42"/>
      <c r="MC7" s="42"/>
      <c r="MD7" s="42"/>
      <c r="ME7" s="42"/>
      <c r="MF7" s="42"/>
      <c r="MG7" s="42"/>
      <c r="MH7" s="42"/>
      <c r="MI7" s="42"/>
      <c r="MJ7" s="42"/>
      <c r="MK7" s="42"/>
      <c r="ML7" s="42"/>
      <c r="MM7" s="42"/>
      <c r="MN7" s="42"/>
      <c r="MO7" s="42"/>
      <c r="MP7" s="42"/>
      <c r="MQ7" s="42"/>
      <c r="MR7" s="42"/>
      <c r="MS7" s="42"/>
      <c r="MT7" s="42"/>
      <c r="MU7" s="42"/>
      <c r="MV7" s="42"/>
      <c r="MW7" s="42"/>
      <c r="MX7" s="42"/>
      <c r="MY7" s="42"/>
      <c r="MZ7" s="42"/>
      <c r="NA7" s="42"/>
      <c r="NB7" s="42"/>
      <c r="NC7" s="42"/>
      <c r="ND7" s="42"/>
      <c r="NE7" s="42"/>
      <c r="NF7" s="42"/>
      <c r="NG7" s="42"/>
      <c r="NH7" s="42"/>
      <c r="NI7" s="42"/>
      <c r="NJ7" s="42"/>
      <c r="NK7" s="42"/>
      <c r="NL7" s="42"/>
      <c r="NM7" s="42"/>
      <c r="NN7" s="42"/>
      <c r="NO7" s="42"/>
      <c r="NP7" s="42"/>
      <c r="NQ7" s="42"/>
      <c r="NR7" s="42"/>
      <c r="NS7" s="42"/>
      <c r="NT7" s="42"/>
      <c r="NU7" s="42"/>
      <c r="NV7" s="42"/>
      <c r="NW7" s="42"/>
      <c r="NX7" s="42"/>
      <c r="NY7" s="42"/>
      <c r="NZ7" s="42"/>
      <c r="OA7" s="42"/>
      <c r="OB7" s="42"/>
      <c r="OC7" s="42"/>
      <c r="OD7" s="42"/>
      <c r="OE7" s="42"/>
      <c r="OF7" s="42"/>
      <c r="OG7" s="42"/>
      <c r="OH7" s="42"/>
      <c r="OI7" s="42"/>
      <c r="OJ7" s="42"/>
      <c r="OK7" s="42"/>
      <c r="OL7" s="42"/>
      <c r="OM7" s="42"/>
      <c r="ON7" s="42"/>
      <c r="OO7" s="42"/>
      <c r="OP7" s="42"/>
      <c r="OQ7" s="42"/>
      <c r="OR7" s="42"/>
      <c r="OS7" s="42"/>
      <c r="OT7" s="42"/>
      <c r="OU7" s="42"/>
      <c r="OV7" s="42"/>
    </row>
    <row r="8" spans="1:412" ht="121.5" customHeight="1">
      <c r="A8" s="33"/>
      <c r="B8" s="33"/>
      <c r="C8" s="33" t="s">
        <v>292</v>
      </c>
      <c r="D8" s="33" t="s">
        <v>292</v>
      </c>
      <c r="E8" s="33" t="s">
        <v>293</v>
      </c>
      <c r="F8" s="33" t="s">
        <v>293</v>
      </c>
      <c r="G8" s="33" t="s">
        <v>294</v>
      </c>
      <c r="H8" s="33" t="s">
        <v>292</v>
      </c>
      <c r="I8" s="33" t="s">
        <v>294</v>
      </c>
      <c r="J8" s="33" t="s">
        <v>292</v>
      </c>
      <c r="K8" s="33" t="s">
        <v>294</v>
      </c>
      <c r="L8" s="34" t="s">
        <v>16</v>
      </c>
      <c r="M8" s="33" t="s">
        <v>18</v>
      </c>
      <c r="N8" s="34" t="s">
        <v>16</v>
      </c>
      <c r="O8" s="33" t="s">
        <v>18</v>
      </c>
      <c r="P8" s="33" t="s">
        <v>295</v>
      </c>
      <c r="Q8" s="34" t="s">
        <v>16</v>
      </c>
      <c r="R8" s="33" t="s">
        <v>18</v>
      </c>
      <c r="S8" s="35" t="s">
        <v>296</v>
      </c>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41"/>
      <c r="HG8" s="41"/>
      <c r="HH8" s="41"/>
      <c r="HI8" s="41"/>
      <c r="HJ8" s="41"/>
      <c r="HK8" s="41"/>
      <c r="HL8" s="41"/>
      <c r="HM8" s="41"/>
      <c r="HN8" s="41"/>
      <c r="HO8" s="41"/>
      <c r="HP8" s="41"/>
      <c r="HQ8" s="41"/>
      <c r="HR8" s="41"/>
      <c r="HS8" s="41"/>
      <c r="HT8" s="41"/>
      <c r="HU8" s="41"/>
      <c r="HV8" s="41"/>
      <c r="HW8" s="41"/>
      <c r="HX8" s="41"/>
      <c r="HY8" s="41"/>
      <c r="HZ8" s="41"/>
      <c r="IA8" s="41"/>
      <c r="IB8" s="41"/>
      <c r="IC8" s="41"/>
      <c r="ID8" s="41"/>
      <c r="IE8" s="41"/>
      <c r="IF8" s="41"/>
      <c r="IG8" s="41"/>
      <c r="IH8" s="41"/>
      <c r="II8" s="41"/>
      <c r="IJ8" s="41"/>
      <c r="IK8" s="41"/>
      <c r="IL8" s="41"/>
      <c r="IM8" s="41"/>
      <c r="IN8" s="41"/>
      <c r="IO8" s="41"/>
      <c r="IP8" s="41"/>
      <c r="IQ8" s="41"/>
      <c r="IR8" s="41"/>
      <c r="IS8" s="41"/>
      <c r="IT8" s="41"/>
      <c r="IU8" s="41"/>
      <c r="IV8" s="41"/>
      <c r="IW8" s="41"/>
      <c r="IX8" s="41"/>
      <c r="IY8" s="41"/>
      <c r="IZ8" s="41"/>
      <c r="JA8" s="41"/>
      <c r="JB8" s="41"/>
      <c r="JC8" s="41"/>
      <c r="JD8" s="41"/>
      <c r="JE8" s="41"/>
      <c r="JF8" s="41"/>
      <c r="JG8" s="41"/>
      <c r="JH8" s="41"/>
      <c r="JI8" s="41"/>
      <c r="JJ8" s="41"/>
      <c r="JK8" s="41"/>
      <c r="JL8" s="41"/>
      <c r="JM8" s="41"/>
      <c r="JN8" s="41"/>
      <c r="JO8" s="41"/>
      <c r="JP8" s="41"/>
      <c r="JQ8" s="41"/>
      <c r="JR8" s="41"/>
      <c r="JS8" s="41"/>
      <c r="JT8" s="41"/>
      <c r="JU8" s="41"/>
      <c r="JV8" s="41"/>
      <c r="JW8" s="41"/>
      <c r="JX8" s="41"/>
      <c r="JY8" s="41"/>
      <c r="JZ8" s="41"/>
      <c r="KA8" s="41"/>
      <c r="KB8" s="41"/>
      <c r="KC8" s="41"/>
      <c r="KD8" s="41"/>
      <c r="KE8" s="41"/>
      <c r="KF8" s="41"/>
      <c r="KG8" s="41"/>
      <c r="KH8" s="41"/>
      <c r="KI8" s="41"/>
      <c r="KJ8" s="41"/>
      <c r="KK8" s="41"/>
      <c r="KL8" s="41"/>
      <c r="KM8" s="41"/>
      <c r="KN8" s="41"/>
      <c r="KO8" s="41"/>
      <c r="KP8" s="41"/>
      <c r="KQ8" s="41"/>
      <c r="KR8" s="41"/>
      <c r="KS8" s="41"/>
      <c r="KT8" s="41"/>
      <c r="KU8" s="41"/>
      <c r="KV8" s="41"/>
      <c r="KW8" s="41"/>
      <c r="KX8" s="41"/>
      <c r="KY8" s="41"/>
      <c r="KZ8" s="41"/>
      <c r="LA8" s="41"/>
      <c r="LB8" s="41"/>
      <c r="LC8" s="41"/>
      <c r="LD8" s="41"/>
      <c r="LE8" s="41"/>
      <c r="LF8" s="41"/>
      <c r="LG8" s="41"/>
      <c r="LH8" s="41"/>
      <c r="LI8" s="41"/>
      <c r="LJ8" s="41"/>
      <c r="LK8" s="41"/>
      <c r="LL8" s="41"/>
      <c r="LM8" s="41"/>
      <c r="LN8" s="41"/>
      <c r="LO8" s="41"/>
      <c r="LP8" s="41"/>
      <c r="LQ8" s="41"/>
      <c r="LR8" s="41"/>
      <c r="LS8" s="41"/>
      <c r="LT8" s="41"/>
      <c r="LU8" s="41"/>
      <c r="LV8" s="41"/>
      <c r="LW8" s="41"/>
      <c r="LX8" s="41"/>
      <c r="LY8" s="41"/>
      <c r="LZ8" s="41"/>
      <c r="MA8" s="41"/>
      <c r="MB8" s="41"/>
      <c r="MC8" s="41"/>
      <c r="MD8" s="41"/>
      <c r="ME8" s="41"/>
      <c r="MF8" s="41"/>
      <c r="MG8" s="41"/>
      <c r="MH8" s="41"/>
      <c r="MI8" s="41"/>
      <c r="MJ8" s="41"/>
      <c r="MK8" s="41"/>
      <c r="ML8" s="41"/>
      <c r="MM8" s="41"/>
      <c r="MN8" s="41"/>
      <c r="MO8" s="41"/>
      <c r="MP8" s="41"/>
      <c r="MQ8" s="41"/>
      <c r="MR8" s="41"/>
      <c r="MS8" s="41"/>
      <c r="MT8" s="41"/>
      <c r="MU8" s="41"/>
      <c r="MV8" s="41"/>
      <c r="MW8" s="41"/>
      <c r="MX8" s="41"/>
      <c r="MY8" s="41"/>
      <c r="MZ8" s="41"/>
      <c r="NA8" s="41"/>
      <c r="NB8" s="41"/>
      <c r="NC8" s="41"/>
      <c r="ND8" s="41"/>
      <c r="NE8" s="41"/>
      <c r="NF8" s="41"/>
      <c r="NG8" s="41"/>
      <c r="NH8" s="41"/>
      <c r="NI8" s="41"/>
      <c r="NJ8" s="41"/>
      <c r="NK8" s="41"/>
      <c r="NL8" s="41"/>
      <c r="NM8" s="41"/>
      <c r="NN8" s="41"/>
      <c r="NO8" s="41"/>
      <c r="NP8" s="41"/>
      <c r="NQ8" s="41"/>
      <c r="NR8" s="41"/>
      <c r="NS8" s="41"/>
      <c r="NT8" s="41"/>
      <c r="NU8" s="41"/>
      <c r="NV8" s="41"/>
      <c r="NW8" s="41"/>
      <c r="NX8" s="41"/>
      <c r="NY8" s="41"/>
      <c r="NZ8" s="41"/>
      <c r="OA8" s="41"/>
      <c r="OB8" s="41"/>
      <c r="OC8" s="41"/>
      <c r="OD8" s="41"/>
      <c r="OE8" s="41"/>
      <c r="OF8" s="41"/>
      <c r="OG8" s="41"/>
      <c r="OH8" s="41"/>
      <c r="OI8" s="41"/>
      <c r="OJ8" s="41"/>
      <c r="OK8" s="41"/>
      <c r="OL8" s="41"/>
      <c r="OM8" s="41"/>
      <c r="ON8" s="41"/>
      <c r="OO8" s="41"/>
      <c r="OP8" s="41"/>
      <c r="OQ8" s="41"/>
      <c r="OR8" s="41"/>
      <c r="OS8" s="41"/>
      <c r="OT8" s="41"/>
      <c r="OU8" s="41"/>
      <c r="OV8" s="41"/>
    </row>
    <row r="9" spans="1:412" ht="33">
      <c r="A9" s="241" t="s">
        <v>180</v>
      </c>
      <c r="B9" s="241" t="s">
        <v>297</v>
      </c>
      <c r="C9" s="173" t="s">
        <v>298</v>
      </c>
      <c r="D9" s="173" t="s">
        <v>298</v>
      </c>
      <c r="E9" s="173" t="s">
        <v>299</v>
      </c>
      <c r="F9" s="173" t="s">
        <v>300</v>
      </c>
      <c r="G9" s="173"/>
      <c r="H9" s="173" t="s">
        <v>301</v>
      </c>
      <c r="I9" s="173"/>
      <c r="J9" s="173" t="s">
        <v>302</v>
      </c>
      <c r="K9" s="173"/>
      <c r="L9" s="247">
        <v>200000</v>
      </c>
      <c r="M9" s="247">
        <f>ROUND(L9*1.036081,0)</f>
        <v>207216</v>
      </c>
      <c r="N9" s="173"/>
      <c r="O9" s="173"/>
      <c r="P9" s="173"/>
      <c r="Q9" s="173"/>
      <c r="R9" s="173"/>
      <c r="S9" s="173"/>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c r="HM9" s="41"/>
      <c r="HN9" s="41"/>
      <c r="HO9" s="41"/>
      <c r="HP9" s="41"/>
      <c r="HQ9" s="41"/>
      <c r="HR9" s="41"/>
      <c r="HS9" s="41"/>
      <c r="HT9" s="41"/>
      <c r="HU9" s="41"/>
      <c r="HV9" s="41"/>
      <c r="HW9" s="41"/>
      <c r="HX9" s="41"/>
      <c r="HY9" s="41"/>
      <c r="HZ9" s="41"/>
      <c r="IA9" s="41"/>
      <c r="IB9" s="41"/>
      <c r="IC9" s="41"/>
      <c r="ID9" s="41"/>
      <c r="IE9" s="41"/>
      <c r="IF9" s="41"/>
      <c r="IG9" s="41"/>
      <c r="IH9" s="41"/>
      <c r="II9" s="41"/>
      <c r="IJ9" s="41"/>
      <c r="IK9" s="41"/>
      <c r="IL9" s="41"/>
      <c r="IM9" s="41"/>
      <c r="IN9" s="41"/>
      <c r="IO9" s="41"/>
      <c r="IP9" s="41"/>
      <c r="IQ9" s="41"/>
      <c r="IR9" s="41"/>
      <c r="IS9" s="41"/>
      <c r="IT9" s="41"/>
      <c r="IU9" s="41"/>
      <c r="IV9" s="41"/>
      <c r="IW9" s="41"/>
      <c r="IX9" s="41"/>
      <c r="IY9" s="41"/>
      <c r="IZ9" s="41"/>
      <c r="JA9" s="41"/>
      <c r="JB9" s="41"/>
      <c r="JC9" s="41"/>
      <c r="JD9" s="41"/>
      <c r="JE9" s="41"/>
      <c r="JF9" s="41"/>
      <c r="JG9" s="41"/>
      <c r="JH9" s="41"/>
      <c r="JI9" s="41"/>
      <c r="JJ9" s="41"/>
      <c r="JK9" s="41"/>
      <c r="JL9" s="41"/>
      <c r="JM9" s="41"/>
      <c r="JN9" s="41"/>
      <c r="JO9" s="41"/>
      <c r="JP9" s="41"/>
      <c r="JQ9" s="41"/>
      <c r="JR9" s="41"/>
      <c r="JS9" s="41"/>
      <c r="JT9" s="41"/>
      <c r="JU9" s="41"/>
      <c r="JV9" s="41"/>
      <c r="JW9" s="41"/>
      <c r="JX9" s="41"/>
      <c r="JY9" s="41"/>
      <c r="JZ9" s="41"/>
      <c r="KA9" s="41"/>
      <c r="KB9" s="41"/>
      <c r="KC9" s="41"/>
      <c r="KD9" s="41"/>
      <c r="KE9" s="41"/>
      <c r="KF9" s="41"/>
      <c r="KG9" s="41"/>
      <c r="KH9" s="41"/>
      <c r="KI9" s="41"/>
      <c r="KJ9" s="41"/>
      <c r="KK9" s="41"/>
      <c r="KL9" s="41"/>
      <c r="KM9" s="41"/>
      <c r="KN9" s="41"/>
      <c r="KO9" s="41"/>
      <c r="KP9" s="41"/>
      <c r="KQ9" s="41"/>
      <c r="KR9" s="41"/>
      <c r="KS9" s="41"/>
      <c r="KT9" s="41"/>
      <c r="KU9" s="41"/>
      <c r="KV9" s="41"/>
      <c r="KW9" s="41"/>
      <c r="KX9" s="41"/>
      <c r="KY9" s="41"/>
      <c r="KZ9" s="41"/>
      <c r="LA9" s="41"/>
      <c r="LB9" s="41"/>
      <c r="LC9" s="41"/>
      <c r="LD9" s="41"/>
      <c r="LE9" s="41"/>
      <c r="LF9" s="41"/>
      <c r="LG9" s="41"/>
      <c r="LH9" s="41"/>
      <c r="LI9" s="41"/>
      <c r="LJ9" s="41"/>
      <c r="LK9" s="41"/>
      <c r="LL9" s="41"/>
      <c r="LM9" s="41"/>
      <c r="LN9" s="41"/>
      <c r="LO9" s="41"/>
      <c r="LP9" s="41"/>
      <c r="LQ9" s="41"/>
      <c r="LR9" s="41"/>
      <c r="LS9" s="41"/>
      <c r="LT9" s="41"/>
      <c r="LU9" s="41"/>
      <c r="LV9" s="41"/>
      <c r="LW9" s="41"/>
      <c r="LX9" s="41"/>
      <c r="LY9" s="41"/>
      <c r="LZ9" s="41"/>
      <c r="MA9" s="41"/>
      <c r="MB9" s="41"/>
      <c r="MC9" s="41"/>
      <c r="MD9" s="41"/>
      <c r="ME9" s="41"/>
      <c r="MF9" s="41"/>
      <c r="MG9" s="41"/>
      <c r="MH9" s="41"/>
      <c r="MI9" s="41"/>
      <c r="MJ9" s="41"/>
      <c r="MK9" s="41"/>
      <c r="ML9" s="41"/>
      <c r="MM9" s="41"/>
      <c r="MN9" s="41"/>
      <c r="MO9" s="41"/>
      <c r="MP9" s="41"/>
      <c r="MQ9" s="41"/>
      <c r="MR9" s="41"/>
      <c r="MS9" s="41"/>
      <c r="MT9" s="41"/>
      <c r="MU9" s="41"/>
      <c r="MV9" s="41"/>
      <c r="MW9" s="41"/>
      <c r="MX9" s="41"/>
      <c r="MY9" s="41"/>
      <c r="MZ9" s="41"/>
      <c r="NA9" s="41"/>
      <c r="NB9" s="41"/>
      <c r="NC9" s="41"/>
      <c r="ND9" s="41"/>
      <c r="NE9" s="41"/>
      <c r="NF9" s="41"/>
      <c r="NG9" s="41"/>
      <c r="NH9" s="41"/>
      <c r="NI9" s="41"/>
      <c r="NJ9" s="41"/>
      <c r="NK9" s="41"/>
      <c r="NL9" s="41"/>
      <c r="NM9" s="41"/>
      <c r="NN9" s="41"/>
      <c r="NO9" s="41"/>
      <c r="NP9" s="41"/>
      <c r="NQ9" s="41"/>
      <c r="NR9" s="41"/>
      <c r="NS9" s="41"/>
      <c r="NT9" s="41"/>
      <c r="NU9" s="41"/>
      <c r="NV9" s="41"/>
      <c r="NW9" s="41"/>
      <c r="NX9" s="41"/>
      <c r="NY9" s="41"/>
      <c r="NZ9" s="41"/>
      <c r="OA9" s="41"/>
      <c r="OB9" s="41"/>
      <c r="OC9" s="41"/>
      <c r="OD9" s="41"/>
      <c r="OE9" s="41"/>
      <c r="OF9" s="41"/>
      <c r="OG9" s="41"/>
      <c r="OH9" s="41"/>
      <c r="OI9" s="41"/>
      <c r="OJ9" s="41"/>
      <c r="OK9" s="41"/>
      <c r="OL9" s="41"/>
      <c r="OM9" s="41"/>
      <c r="ON9" s="41"/>
      <c r="OO9" s="41"/>
      <c r="OP9" s="41"/>
      <c r="OQ9" s="41"/>
      <c r="OR9" s="41"/>
      <c r="OS9" s="41"/>
      <c r="OT9" s="41"/>
      <c r="OU9" s="41"/>
      <c r="OV9" s="41"/>
    </row>
    <row r="10" spans="1:412" ht="33">
      <c r="A10" s="241" t="s">
        <v>180</v>
      </c>
      <c r="B10" s="241" t="s">
        <v>303</v>
      </c>
      <c r="C10" s="173" t="s">
        <v>304</v>
      </c>
      <c r="D10" s="173" t="s">
        <v>304</v>
      </c>
      <c r="E10" s="173" t="s">
        <v>299</v>
      </c>
      <c r="F10" s="173" t="s">
        <v>300</v>
      </c>
      <c r="G10" s="173"/>
      <c r="H10" s="173" t="s">
        <v>305</v>
      </c>
      <c r="I10" s="173"/>
      <c r="J10" s="173" t="s">
        <v>306</v>
      </c>
      <c r="K10" s="173"/>
      <c r="L10" s="247">
        <v>300000</v>
      </c>
      <c r="M10" s="247">
        <f t="shared" ref="M10:M15" si="0">ROUND(L10*1.036081,0)</f>
        <v>310824</v>
      </c>
      <c r="N10" s="173"/>
      <c r="O10" s="173"/>
      <c r="P10" s="173"/>
      <c r="Q10" s="173"/>
      <c r="R10" s="173"/>
      <c r="S10" s="173"/>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41"/>
      <c r="FK10" s="41"/>
      <c r="FL10" s="41"/>
      <c r="FM10" s="41"/>
      <c r="FN10" s="41"/>
      <c r="FO10" s="41"/>
      <c r="FP10" s="41"/>
      <c r="FQ10" s="41"/>
      <c r="FR10" s="41"/>
      <c r="FS10" s="41"/>
      <c r="FT10" s="41"/>
      <c r="FU10" s="41"/>
      <c r="FV10" s="41"/>
      <c r="FW10" s="41"/>
      <c r="FX10" s="41"/>
      <c r="FY10" s="41"/>
      <c r="FZ10" s="41"/>
      <c r="GA10" s="41"/>
      <c r="GB10" s="41"/>
      <c r="GC10" s="41"/>
      <c r="GD10" s="41"/>
      <c r="GE10" s="41"/>
      <c r="GF10" s="41"/>
      <c r="GG10" s="41"/>
      <c r="GH10" s="41"/>
      <c r="GI10" s="41"/>
      <c r="GJ10" s="41"/>
      <c r="GK10" s="41"/>
      <c r="GL10" s="41"/>
      <c r="GM10" s="41"/>
      <c r="GN10" s="41"/>
      <c r="GO10" s="41"/>
      <c r="GP10" s="41"/>
      <c r="GQ10" s="41"/>
      <c r="GR10" s="41"/>
      <c r="GS10" s="41"/>
      <c r="GT10" s="41"/>
      <c r="GU10" s="41"/>
      <c r="GV10" s="41"/>
      <c r="GW10" s="41"/>
      <c r="GX10" s="41"/>
      <c r="GY10" s="41"/>
      <c r="GZ10" s="41"/>
      <c r="HA10" s="41"/>
      <c r="HB10" s="41"/>
      <c r="HC10" s="41"/>
      <c r="HD10" s="41"/>
      <c r="HE10" s="41"/>
      <c r="HF10" s="41"/>
      <c r="HG10" s="41"/>
      <c r="HH10" s="41"/>
      <c r="HI10" s="41"/>
      <c r="HJ10" s="41"/>
      <c r="HK10" s="41"/>
      <c r="HL10" s="41"/>
      <c r="HM10" s="41"/>
      <c r="HN10" s="41"/>
      <c r="HO10" s="41"/>
      <c r="HP10" s="41"/>
      <c r="HQ10" s="41"/>
      <c r="HR10" s="41"/>
      <c r="HS10" s="41"/>
      <c r="HT10" s="41"/>
      <c r="HU10" s="41"/>
      <c r="HV10" s="41"/>
      <c r="HW10" s="41"/>
      <c r="HX10" s="41"/>
      <c r="HY10" s="41"/>
      <c r="HZ10" s="41"/>
      <c r="IA10" s="41"/>
      <c r="IB10" s="41"/>
      <c r="IC10" s="41"/>
      <c r="ID10" s="41"/>
      <c r="IE10" s="41"/>
      <c r="IF10" s="41"/>
      <c r="IG10" s="41"/>
      <c r="IH10" s="41"/>
      <c r="II10" s="41"/>
      <c r="IJ10" s="41"/>
      <c r="IK10" s="41"/>
      <c r="IL10" s="41"/>
      <c r="IM10" s="41"/>
      <c r="IN10" s="41"/>
      <c r="IO10" s="41"/>
      <c r="IP10" s="41"/>
      <c r="IQ10" s="41"/>
      <c r="IR10" s="41"/>
      <c r="IS10" s="41"/>
      <c r="IT10" s="41"/>
      <c r="IU10" s="41"/>
      <c r="IV10" s="41"/>
      <c r="IW10" s="41"/>
      <c r="IX10" s="41"/>
      <c r="IY10" s="41"/>
      <c r="IZ10" s="41"/>
      <c r="JA10" s="41"/>
      <c r="JB10" s="41"/>
      <c r="JC10" s="41"/>
      <c r="JD10" s="41"/>
      <c r="JE10" s="41"/>
      <c r="JF10" s="41"/>
      <c r="JG10" s="41"/>
      <c r="JH10" s="41"/>
      <c r="JI10" s="41"/>
      <c r="JJ10" s="41"/>
      <c r="JK10" s="41"/>
      <c r="JL10" s="41"/>
      <c r="JM10" s="41"/>
      <c r="JN10" s="41"/>
      <c r="JO10" s="41"/>
      <c r="JP10" s="41"/>
      <c r="JQ10" s="41"/>
      <c r="JR10" s="41"/>
      <c r="JS10" s="41"/>
      <c r="JT10" s="41"/>
      <c r="JU10" s="41"/>
      <c r="JV10" s="41"/>
      <c r="JW10" s="41"/>
      <c r="JX10" s="41"/>
      <c r="JY10" s="41"/>
      <c r="JZ10" s="41"/>
      <c r="KA10" s="41"/>
      <c r="KB10" s="41"/>
      <c r="KC10" s="41"/>
      <c r="KD10" s="41"/>
      <c r="KE10" s="41"/>
      <c r="KF10" s="41"/>
      <c r="KG10" s="41"/>
      <c r="KH10" s="41"/>
      <c r="KI10" s="41"/>
      <c r="KJ10" s="41"/>
      <c r="KK10" s="41"/>
      <c r="KL10" s="41"/>
      <c r="KM10" s="41"/>
      <c r="KN10" s="41"/>
      <c r="KO10" s="41"/>
      <c r="KP10" s="41"/>
      <c r="KQ10" s="41"/>
      <c r="KR10" s="41"/>
      <c r="KS10" s="41"/>
      <c r="KT10" s="41"/>
      <c r="KU10" s="41"/>
      <c r="KV10" s="41"/>
      <c r="KW10" s="41"/>
      <c r="KX10" s="41"/>
      <c r="KY10" s="41"/>
      <c r="KZ10" s="41"/>
      <c r="LA10" s="41"/>
      <c r="LB10" s="41"/>
      <c r="LC10" s="41"/>
      <c r="LD10" s="41"/>
      <c r="LE10" s="41"/>
      <c r="LF10" s="41"/>
      <c r="LG10" s="41"/>
      <c r="LH10" s="41"/>
      <c r="LI10" s="41"/>
      <c r="LJ10" s="41"/>
      <c r="LK10" s="41"/>
      <c r="LL10" s="41"/>
      <c r="LM10" s="41"/>
      <c r="LN10" s="41"/>
      <c r="LO10" s="41"/>
      <c r="LP10" s="41"/>
      <c r="LQ10" s="41"/>
      <c r="LR10" s="41"/>
      <c r="LS10" s="41"/>
      <c r="LT10" s="41"/>
      <c r="LU10" s="41"/>
      <c r="LV10" s="41"/>
      <c r="LW10" s="41"/>
      <c r="LX10" s="41"/>
      <c r="LY10" s="41"/>
      <c r="LZ10" s="41"/>
      <c r="MA10" s="41"/>
      <c r="MB10" s="41"/>
      <c r="MC10" s="41"/>
      <c r="MD10" s="41"/>
      <c r="ME10" s="41"/>
      <c r="MF10" s="41"/>
      <c r="MG10" s="41"/>
      <c r="MH10" s="41"/>
      <c r="MI10" s="41"/>
      <c r="MJ10" s="41"/>
      <c r="MK10" s="41"/>
      <c r="ML10" s="41"/>
      <c r="MM10" s="41"/>
      <c r="MN10" s="41"/>
      <c r="MO10" s="41"/>
      <c r="MP10" s="41"/>
      <c r="MQ10" s="41"/>
      <c r="MR10" s="41"/>
      <c r="MS10" s="41"/>
      <c r="MT10" s="41"/>
      <c r="MU10" s="41"/>
      <c r="MV10" s="41"/>
      <c r="MW10" s="41"/>
      <c r="MX10" s="41"/>
      <c r="MY10" s="41"/>
      <c r="MZ10" s="41"/>
      <c r="NA10" s="41"/>
      <c r="NB10" s="41"/>
      <c r="NC10" s="41"/>
      <c r="ND10" s="41"/>
      <c r="NE10" s="41"/>
      <c r="NF10" s="41"/>
      <c r="NG10" s="41"/>
      <c r="NH10" s="41"/>
      <c r="NI10" s="41"/>
      <c r="NJ10" s="41"/>
      <c r="NK10" s="41"/>
      <c r="NL10" s="41"/>
      <c r="NM10" s="41"/>
      <c r="NN10" s="41"/>
      <c r="NO10" s="41"/>
      <c r="NP10" s="41"/>
      <c r="NQ10" s="41"/>
      <c r="NR10" s="41"/>
      <c r="NS10" s="41"/>
      <c r="NT10" s="41"/>
      <c r="NU10" s="41"/>
      <c r="NV10" s="41"/>
      <c r="NW10" s="41"/>
      <c r="NX10" s="41"/>
      <c r="NY10" s="41"/>
      <c r="NZ10" s="41"/>
      <c r="OA10" s="41"/>
      <c r="OB10" s="41"/>
      <c r="OC10" s="41"/>
      <c r="OD10" s="41"/>
      <c r="OE10" s="41"/>
      <c r="OF10" s="41"/>
      <c r="OG10" s="41"/>
      <c r="OH10" s="41"/>
      <c r="OI10" s="41"/>
      <c r="OJ10" s="41"/>
      <c r="OK10" s="41"/>
      <c r="OL10" s="41"/>
      <c r="OM10" s="41"/>
      <c r="ON10" s="41"/>
      <c r="OO10" s="41"/>
      <c r="OP10" s="41"/>
      <c r="OQ10" s="41"/>
      <c r="OR10" s="41"/>
      <c r="OS10" s="41"/>
      <c r="OT10" s="41"/>
      <c r="OU10" s="41"/>
      <c r="OV10" s="41"/>
    </row>
    <row r="11" spans="1:412" ht="33">
      <c r="A11" s="241" t="s">
        <v>180</v>
      </c>
      <c r="B11" s="241" t="s">
        <v>307</v>
      </c>
      <c r="C11" s="173" t="s">
        <v>308</v>
      </c>
      <c r="D11" s="173" t="s">
        <v>308</v>
      </c>
      <c r="E11" s="173" t="s">
        <v>299</v>
      </c>
      <c r="F11" s="173" t="s">
        <v>300</v>
      </c>
      <c r="G11" s="173"/>
      <c r="H11" s="173" t="s">
        <v>302</v>
      </c>
      <c r="I11" s="173"/>
      <c r="J11" s="173" t="s">
        <v>309</v>
      </c>
      <c r="K11" s="173"/>
      <c r="L11" s="247">
        <v>300000</v>
      </c>
      <c r="M11" s="247">
        <f t="shared" si="0"/>
        <v>310824</v>
      </c>
      <c r="N11" s="173"/>
      <c r="O11" s="173"/>
      <c r="P11" s="173"/>
      <c r="Q11" s="173"/>
      <c r="R11" s="173"/>
      <c r="S11" s="173"/>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1"/>
      <c r="HB11" s="41"/>
      <c r="HC11" s="41"/>
      <c r="HD11" s="41"/>
      <c r="HE11" s="41"/>
      <c r="HF11" s="41"/>
      <c r="HG11" s="41"/>
      <c r="HH11" s="41"/>
      <c r="HI11" s="41"/>
      <c r="HJ11" s="41"/>
      <c r="HK11" s="41"/>
      <c r="HL11" s="41"/>
      <c r="HM11" s="41"/>
      <c r="HN11" s="41"/>
      <c r="HO11" s="41"/>
      <c r="HP11" s="41"/>
      <c r="HQ11" s="41"/>
      <c r="HR11" s="41"/>
      <c r="HS11" s="41"/>
      <c r="HT11" s="41"/>
      <c r="HU11" s="41"/>
      <c r="HV11" s="41"/>
      <c r="HW11" s="41"/>
      <c r="HX11" s="41"/>
      <c r="HY11" s="41"/>
      <c r="HZ11" s="41"/>
      <c r="IA11" s="41"/>
      <c r="IB11" s="41"/>
      <c r="IC11" s="41"/>
      <c r="ID11" s="41"/>
      <c r="IE11" s="41"/>
      <c r="IF11" s="41"/>
      <c r="IG11" s="41"/>
      <c r="IH11" s="41"/>
      <c r="II11" s="41"/>
      <c r="IJ11" s="41"/>
      <c r="IK11" s="41"/>
      <c r="IL11" s="41"/>
      <c r="IM11" s="41"/>
      <c r="IN11" s="41"/>
      <c r="IO11" s="41"/>
      <c r="IP11" s="41"/>
      <c r="IQ11" s="41"/>
      <c r="IR11" s="41"/>
      <c r="IS11" s="41"/>
      <c r="IT11" s="41"/>
      <c r="IU11" s="41"/>
      <c r="IV11" s="41"/>
      <c r="IW11" s="41"/>
      <c r="IX11" s="41"/>
      <c r="IY11" s="41"/>
      <c r="IZ11" s="41"/>
      <c r="JA11" s="41"/>
      <c r="JB11" s="41"/>
      <c r="JC11" s="41"/>
      <c r="JD11" s="41"/>
      <c r="JE11" s="41"/>
      <c r="JF11" s="41"/>
      <c r="JG11" s="41"/>
      <c r="JH11" s="41"/>
      <c r="JI11" s="41"/>
      <c r="JJ11" s="41"/>
      <c r="JK11" s="41"/>
      <c r="JL11" s="41"/>
      <c r="JM11" s="41"/>
      <c r="JN11" s="41"/>
      <c r="JO11" s="41"/>
      <c r="JP11" s="41"/>
      <c r="JQ11" s="41"/>
      <c r="JR11" s="41"/>
      <c r="JS11" s="41"/>
      <c r="JT11" s="41"/>
      <c r="JU11" s="41"/>
      <c r="JV11" s="41"/>
      <c r="JW11" s="41"/>
      <c r="JX11" s="41"/>
      <c r="JY11" s="41"/>
      <c r="JZ11" s="41"/>
      <c r="KA11" s="41"/>
      <c r="KB11" s="41"/>
      <c r="KC11" s="41"/>
      <c r="KD11" s="41"/>
      <c r="KE11" s="41"/>
      <c r="KF11" s="41"/>
      <c r="KG11" s="41"/>
      <c r="KH11" s="41"/>
      <c r="KI11" s="41"/>
      <c r="KJ11" s="41"/>
      <c r="KK11" s="41"/>
      <c r="KL11" s="41"/>
      <c r="KM11" s="41"/>
      <c r="KN11" s="41"/>
      <c r="KO11" s="41"/>
      <c r="KP11" s="41"/>
      <c r="KQ11" s="41"/>
      <c r="KR11" s="41"/>
      <c r="KS11" s="41"/>
      <c r="KT11" s="41"/>
      <c r="KU11" s="41"/>
      <c r="KV11" s="41"/>
      <c r="KW11" s="41"/>
      <c r="KX11" s="41"/>
      <c r="KY11" s="41"/>
      <c r="KZ11" s="41"/>
      <c r="LA11" s="41"/>
      <c r="LB11" s="41"/>
      <c r="LC11" s="41"/>
      <c r="LD11" s="41"/>
      <c r="LE11" s="41"/>
      <c r="LF11" s="41"/>
      <c r="LG11" s="41"/>
      <c r="LH11" s="41"/>
      <c r="LI11" s="41"/>
      <c r="LJ11" s="41"/>
      <c r="LK11" s="41"/>
      <c r="LL11" s="41"/>
      <c r="LM11" s="41"/>
      <c r="LN11" s="41"/>
      <c r="LO11" s="41"/>
      <c r="LP11" s="41"/>
      <c r="LQ11" s="41"/>
      <c r="LR11" s="41"/>
      <c r="LS11" s="41"/>
      <c r="LT11" s="41"/>
      <c r="LU11" s="41"/>
      <c r="LV11" s="41"/>
      <c r="LW11" s="41"/>
      <c r="LX11" s="41"/>
      <c r="LY11" s="41"/>
      <c r="LZ11" s="41"/>
      <c r="MA11" s="41"/>
      <c r="MB11" s="41"/>
      <c r="MC11" s="41"/>
      <c r="MD11" s="41"/>
      <c r="ME11" s="41"/>
      <c r="MF11" s="41"/>
      <c r="MG11" s="41"/>
      <c r="MH11" s="41"/>
      <c r="MI11" s="41"/>
      <c r="MJ11" s="41"/>
      <c r="MK11" s="41"/>
      <c r="ML11" s="41"/>
      <c r="MM11" s="41"/>
      <c r="MN11" s="41"/>
      <c r="MO11" s="41"/>
      <c r="MP11" s="41"/>
      <c r="MQ11" s="41"/>
      <c r="MR11" s="41"/>
      <c r="MS11" s="41"/>
      <c r="MT11" s="41"/>
      <c r="MU11" s="41"/>
      <c r="MV11" s="41"/>
      <c r="MW11" s="41"/>
      <c r="MX11" s="41"/>
      <c r="MY11" s="41"/>
      <c r="MZ11" s="41"/>
      <c r="NA11" s="41"/>
      <c r="NB11" s="41"/>
      <c r="NC11" s="41"/>
      <c r="ND11" s="41"/>
      <c r="NE11" s="41"/>
      <c r="NF11" s="41"/>
      <c r="NG11" s="41"/>
      <c r="NH11" s="41"/>
      <c r="NI11" s="41"/>
      <c r="NJ11" s="41"/>
      <c r="NK11" s="41"/>
      <c r="NL11" s="41"/>
      <c r="NM11" s="41"/>
      <c r="NN11" s="41"/>
      <c r="NO11" s="41"/>
      <c r="NP11" s="41"/>
      <c r="NQ11" s="41"/>
      <c r="NR11" s="41"/>
      <c r="NS11" s="41"/>
      <c r="NT11" s="41"/>
      <c r="NU11" s="41"/>
      <c r="NV11" s="41"/>
      <c r="NW11" s="41"/>
      <c r="NX11" s="41"/>
      <c r="NY11" s="41"/>
      <c r="NZ11" s="41"/>
      <c r="OA11" s="41"/>
      <c r="OB11" s="41"/>
      <c r="OC11" s="41"/>
      <c r="OD11" s="41"/>
      <c r="OE11" s="41"/>
      <c r="OF11" s="41"/>
      <c r="OG11" s="41"/>
      <c r="OH11" s="41"/>
      <c r="OI11" s="41"/>
      <c r="OJ11" s="41"/>
      <c r="OK11" s="41"/>
      <c r="OL11" s="41"/>
      <c r="OM11" s="41"/>
      <c r="ON11" s="41"/>
      <c r="OO11" s="41"/>
      <c r="OP11" s="41"/>
      <c r="OQ11" s="41"/>
      <c r="OR11" s="41"/>
      <c r="OS11" s="41"/>
      <c r="OT11" s="41"/>
      <c r="OU11" s="41"/>
      <c r="OV11" s="41"/>
    </row>
    <row r="12" spans="1:412" ht="33">
      <c r="A12" s="241" t="s">
        <v>180</v>
      </c>
      <c r="B12" s="241" t="s">
        <v>310</v>
      </c>
      <c r="C12" s="173" t="s">
        <v>311</v>
      </c>
      <c r="D12" s="173" t="s">
        <v>312</v>
      </c>
      <c r="E12" s="173" t="s">
        <v>313</v>
      </c>
      <c r="F12" s="173" t="s">
        <v>300</v>
      </c>
      <c r="G12" s="173"/>
      <c r="H12" s="173" t="s">
        <v>312</v>
      </c>
      <c r="I12" s="173"/>
      <c r="J12" s="173" t="s">
        <v>305</v>
      </c>
      <c r="K12" s="173"/>
      <c r="L12" s="247">
        <v>220000</v>
      </c>
      <c r="M12" s="247">
        <f t="shared" si="0"/>
        <v>227938</v>
      </c>
      <c r="N12" s="173"/>
      <c r="O12" s="173"/>
      <c r="P12" s="173"/>
      <c r="Q12" s="173"/>
      <c r="R12" s="173"/>
      <c r="S12" s="173"/>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41"/>
      <c r="FE12" s="41"/>
      <c r="FF12" s="41"/>
      <c r="FG12" s="41"/>
      <c r="FH12" s="41"/>
      <c r="FI12" s="41"/>
      <c r="FJ12" s="41"/>
      <c r="FK12" s="41"/>
      <c r="FL12" s="41"/>
      <c r="FM12" s="41"/>
      <c r="FN12" s="41"/>
      <c r="FO12" s="41"/>
      <c r="FP12" s="41"/>
      <c r="FQ12" s="41"/>
      <c r="FR12" s="41"/>
      <c r="FS12" s="41"/>
      <c r="FT12" s="41"/>
      <c r="FU12" s="41"/>
      <c r="FV12" s="41"/>
      <c r="FW12" s="41"/>
      <c r="FX12" s="41"/>
      <c r="FY12" s="41"/>
      <c r="FZ12" s="41"/>
      <c r="GA12" s="41"/>
      <c r="GB12" s="41"/>
      <c r="GC12" s="41"/>
      <c r="GD12" s="41"/>
      <c r="GE12" s="41"/>
      <c r="GF12" s="41"/>
      <c r="GG12" s="41"/>
      <c r="GH12" s="41"/>
      <c r="GI12" s="41"/>
      <c r="GJ12" s="41"/>
      <c r="GK12" s="41"/>
      <c r="GL12" s="41"/>
      <c r="GM12" s="41"/>
      <c r="GN12" s="41"/>
      <c r="GO12" s="41"/>
      <c r="GP12" s="41"/>
      <c r="GQ12" s="41"/>
      <c r="GR12" s="41"/>
      <c r="GS12" s="41"/>
      <c r="GT12" s="41"/>
      <c r="GU12" s="41"/>
      <c r="GV12" s="41"/>
      <c r="GW12" s="41"/>
      <c r="GX12" s="41"/>
      <c r="GY12" s="41"/>
      <c r="GZ12" s="41"/>
      <c r="HA12" s="41"/>
      <c r="HB12" s="41"/>
      <c r="HC12" s="41"/>
      <c r="HD12" s="41"/>
      <c r="HE12" s="41"/>
      <c r="HF12" s="41"/>
      <c r="HG12" s="41"/>
      <c r="HH12" s="41"/>
      <c r="HI12" s="41"/>
      <c r="HJ12" s="41"/>
      <c r="HK12" s="41"/>
      <c r="HL12" s="41"/>
      <c r="HM12" s="41"/>
      <c r="HN12" s="41"/>
      <c r="HO12" s="41"/>
      <c r="HP12" s="41"/>
      <c r="HQ12" s="41"/>
      <c r="HR12" s="41"/>
      <c r="HS12" s="41"/>
      <c r="HT12" s="41"/>
      <c r="HU12" s="41"/>
      <c r="HV12" s="41"/>
      <c r="HW12" s="41"/>
      <c r="HX12" s="41"/>
      <c r="HY12" s="41"/>
      <c r="HZ12" s="41"/>
      <c r="IA12" s="41"/>
      <c r="IB12" s="41"/>
      <c r="IC12" s="41"/>
      <c r="ID12" s="41"/>
      <c r="IE12" s="41"/>
      <c r="IF12" s="41"/>
      <c r="IG12" s="41"/>
      <c r="IH12" s="41"/>
      <c r="II12" s="41"/>
      <c r="IJ12" s="41"/>
      <c r="IK12" s="41"/>
      <c r="IL12" s="41"/>
      <c r="IM12" s="41"/>
      <c r="IN12" s="41"/>
      <c r="IO12" s="41"/>
      <c r="IP12" s="41"/>
      <c r="IQ12" s="41"/>
      <c r="IR12" s="41"/>
      <c r="IS12" s="41"/>
      <c r="IT12" s="41"/>
      <c r="IU12" s="41"/>
      <c r="IV12" s="41"/>
      <c r="IW12" s="41"/>
      <c r="IX12" s="41"/>
      <c r="IY12" s="41"/>
      <c r="IZ12" s="41"/>
      <c r="JA12" s="41"/>
      <c r="JB12" s="41"/>
      <c r="JC12" s="41"/>
      <c r="JD12" s="41"/>
      <c r="JE12" s="41"/>
      <c r="JF12" s="41"/>
      <c r="JG12" s="41"/>
      <c r="JH12" s="41"/>
      <c r="JI12" s="41"/>
      <c r="JJ12" s="41"/>
      <c r="JK12" s="41"/>
      <c r="JL12" s="41"/>
      <c r="JM12" s="41"/>
      <c r="JN12" s="41"/>
      <c r="JO12" s="41"/>
      <c r="JP12" s="41"/>
      <c r="JQ12" s="41"/>
      <c r="JR12" s="41"/>
      <c r="JS12" s="41"/>
      <c r="JT12" s="41"/>
      <c r="JU12" s="41"/>
      <c r="JV12" s="41"/>
      <c r="JW12" s="41"/>
      <c r="JX12" s="41"/>
      <c r="JY12" s="41"/>
      <c r="JZ12" s="41"/>
      <c r="KA12" s="41"/>
      <c r="KB12" s="41"/>
      <c r="KC12" s="41"/>
      <c r="KD12" s="41"/>
      <c r="KE12" s="41"/>
      <c r="KF12" s="41"/>
      <c r="KG12" s="41"/>
      <c r="KH12" s="41"/>
      <c r="KI12" s="41"/>
      <c r="KJ12" s="41"/>
      <c r="KK12" s="41"/>
      <c r="KL12" s="41"/>
      <c r="KM12" s="41"/>
      <c r="KN12" s="41"/>
      <c r="KO12" s="41"/>
      <c r="KP12" s="41"/>
      <c r="KQ12" s="41"/>
      <c r="KR12" s="41"/>
      <c r="KS12" s="41"/>
      <c r="KT12" s="41"/>
      <c r="KU12" s="41"/>
      <c r="KV12" s="41"/>
      <c r="KW12" s="41"/>
      <c r="KX12" s="41"/>
      <c r="KY12" s="41"/>
      <c r="KZ12" s="41"/>
      <c r="LA12" s="41"/>
      <c r="LB12" s="41"/>
      <c r="LC12" s="41"/>
      <c r="LD12" s="41"/>
      <c r="LE12" s="41"/>
      <c r="LF12" s="41"/>
      <c r="LG12" s="41"/>
      <c r="LH12" s="41"/>
      <c r="LI12" s="41"/>
      <c r="LJ12" s="41"/>
      <c r="LK12" s="41"/>
      <c r="LL12" s="41"/>
      <c r="LM12" s="41"/>
      <c r="LN12" s="41"/>
      <c r="LO12" s="41"/>
      <c r="LP12" s="41"/>
      <c r="LQ12" s="41"/>
      <c r="LR12" s="41"/>
      <c r="LS12" s="41"/>
      <c r="LT12" s="41"/>
      <c r="LU12" s="41"/>
      <c r="LV12" s="41"/>
      <c r="LW12" s="41"/>
      <c r="LX12" s="41"/>
      <c r="LY12" s="41"/>
      <c r="LZ12" s="41"/>
      <c r="MA12" s="41"/>
      <c r="MB12" s="41"/>
      <c r="MC12" s="41"/>
      <c r="MD12" s="41"/>
      <c r="ME12" s="41"/>
      <c r="MF12" s="41"/>
      <c r="MG12" s="41"/>
      <c r="MH12" s="41"/>
      <c r="MI12" s="41"/>
      <c r="MJ12" s="41"/>
      <c r="MK12" s="41"/>
      <c r="ML12" s="41"/>
      <c r="MM12" s="41"/>
      <c r="MN12" s="41"/>
      <c r="MO12" s="41"/>
      <c r="MP12" s="41"/>
      <c r="MQ12" s="41"/>
      <c r="MR12" s="41"/>
      <c r="MS12" s="41"/>
      <c r="MT12" s="41"/>
      <c r="MU12" s="41"/>
      <c r="MV12" s="41"/>
      <c r="MW12" s="41"/>
      <c r="MX12" s="41"/>
      <c r="MY12" s="41"/>
      <c r="MZ12" s="41"/>
      <c r="NA12" s="41"/>
      <c r="NB12" s="41"/>
      <c r="NC12" s="41"/>
      <c r="ND12" s="41"/>
      <c r="NE12" s="41"/>
      <c r="NF12" s="41"/>
      <c r="NG12" s="41"/>
      <c r="NH12" s="41"/>
      <c r="NI12" s="41"/>
      <c r="NJ12" s="41"/>
      <c r="NK12" s="41"/>
      <c r="NL12" s="41"/>
      <c r="NM12" s="41"/>
      <c r="NN12" s="41"/>
      <c r="NO12" s="41"/>
      <c r="NP12" s="41"/>
      <c r="NQ12" s="41"/>
      <c r="NR12" s="41"/>
      <c r="NS12" s="41"/>
      <c r="NT12" s="41"/>
      <c r="NU12" s="41"/>
      <c r="NV12" s="41"/>
      <c r="NW12" s="41"/>
      <c r="NX12" s="41"/>
      <c r="NY12" s="41"/>
      <c r="NZ12" s="41"/>
      <c r="OA12" s="41"/>
      <c r="OB12" s="41"/>
      <c r="OC12" s="41"/>
      <c r="OD12" s="41"/>
      <c r="OE12" s="41"/>
      <c r="OF12" s="41"/>
      <c r="OG12" s="41"/>
      <c r="OH12" s="41"/>
      <c r="OI12" s="41"/>
      <c r="OJ12" s="41"/>
      <c r="OK12" s="41"/>
      <c r="OL12" s="41"/>
      <c r="OM12" s="41"/>
      <c r="ON12" s="41"/>
      <c r="OO12" s="41"/>
      <c r="OP12" s="41"/>
      <c r="OQ12" s="41"/>
      <c r="OR12" s="41"/>
      <c r="OS12" s="41"/>
      <c r="OT12" s="41"/>
      <c r="OU12" s="41"/>
      <c r="OV12" s="41"/>
    </row>
    <row r="13" spans="1:412" ht="49.5">
      <c r="A13" s="241" t="s">
        <v>180</v>
      </c>
      <c r="B13" s="241" t="s">
        <v>314</v>
      </c>
      <c r="C13" s="173" t="s">
        <v>315</v>
      </c>
      <c r="D13" s="173" t="s">
        <v>315</v>
      </c>
      <c r="E13" s="173" t="s">
        <v>313</v>
      </c>
      <c r="F13" s="173" t="s">
        <v>300</v>
      </c>
      <c r="G13" s="173"/>
      <c r="H13" s="173" t="s">
        <v>311</v>
      </c>
      <c r="I13" s="173"/>
      <c r="J13" s="173" t="s">
        <v>308</v>
      </c>
      <c r="K13" s="173"/>
      <c r="L13" s="247">
        <v>650000</v>
      </c>
      <c r="M13" s="247">
        <f t="shared" si="0"/>
        <v>673453</v>
      </c>
      <c r="N13" s="173"/>
      <c r="O13" s="173"/>
      <c r="P13" s="173"/>
      <c r="Q13" s="173"/>
      <c r="R13" s="173"/>
      <c r="S13" s="173"/>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c r="IT13" s="41"/>
      <c r="IU13" s="41"/>
      <c r="IV13" s="41"/>
      <c r="IW13" s="41"/>
      <c r="IX13" s="41"/>
      <c r="IY13" s="41"/>
      <c r="IZ13" s="41"/>
      <c r="JA13" s="41"/>
      <c r="JB13" s="41"/>
      <c r="JC13" s="41"/>
      <c r="JD13" s="41"/>
      <c r="JE13" s="41"/>
      <c r="JF13" s="41"/>
      <c r="JG13" s="41"/>
      <c r="JH13" s="41"/>
      <c r="JI13" s="41"/>
      <c r="JJ13" s="41"/>
      <c r="JK13" s="41"/>
      <c r="JL13" s="41"/>
      <c r="JM13" s="41"/>
      <c r="JN13" s="41"/>
      <c r="JO13" s="41"/>
      <c r="JP13" s="41"/>
      <c r="JQ13" s="41"/>
      <c r="JR13" s="41"/>
      <c r="JS13" s="41"/>
      <c r="JT13" s="41"/>
      <c r="JU13" s="41"/>
      <c r="JV13" s="41"/>
      <c r="JW13" s="41"/>
      <c r="JX13" s="41"/>
      <c r="JY13" s="41"/>
      <c r="JZ13" s="41"/>
      <c r="KA13" s="41"/>
      <c r="KB13" s="41"/>
      <c r="KC13" s="41"/>
      <c r="KD13" s="41"/>
      <c r="KE13" s="41"/>
      <c r="KF13" s="41"/>
      <c r="KG13" s="41"/>
      <c r="KH13" s="41"/>
      <c r="KI13" s="41"/>
      <c r="KJ13" s="41"/>
      <c r="KK13" s="41"/>
      <c r="KL13" s="41"/>
      <c r="KM13" s="41"/>
      <c r="KN13" s="41"/>
      <c r="KO13" s="41"/>
      <c r="KP13" s="41"/>
      <c r="KQ13" s="41"/>
      <c r="KR13" s="41"/>
      <c r="KS13" s="41"/>
      <c r="KT13" s="41"/>
      <c r="KU13" s="41"/>
      <c r="KV13" s="41"/>
      <c r="KW13" s="41"/>
      <c r="KX13" s="41"/>
      <c r="KY13" s="41"/>
      <c r="KZ13" s="41"/>
      <c r="LA13" s="41"/>
      <c r="LB13" s="41"/>
      <c r="LC13" s="41"/>
      <c r="LD13" s="41"/>
      <c r="LE13" s="41"/>
      <c r="LF13" s="41"/>
      <c r="LG13" s="41"/>
      <c r="LH13" s="41"/>
      <c r="LI13" s="41"/>
      <c r="LJ13" s="41"/>
      <c r="LK13" s="41"/>
      <c r="LL13" s="41"/>
      <c r="LM13" s="41"/>
      <c r="LN13" s="41"/>
      <c r="LO13" s="41"/>
      <c r="LP13" s="41"/>
      <c r="LQ13" s="41"/>
      <c r="LR13" s="41"/>
      <c r="LS13" s="41"/>
      <c r="LT13" s="41"/>
      <c r="LU13" s="41"/>
      <c r="LV13" s="41"/>
      <c r="LW13" s="41"/>
      <c r="LX13" s="41"/>
      <c r="LY13" s="41"/>
      <c r="LZ13" s="41"/>
      <c r="MA13" s="41"/>
      <c r="MB13" s="41"/>
      <c r="MC13" s="41"/>
      <c r="MD13" s="41"/>
      <c r="ME13" s="41"/>
      <c r="MF13" s="41"/>
      <c r="MG13" s="41"/>
      <c r="MH13" s="41"/>
      <c r="MI13" s="41"/>
      <c r="MJ13" s="41"/>
      <c r="MK13" s="41"/>
      <c r="ML13" s="41"/>
      <c r="MM13" s="41"/>
      <c r="MN13" s="41"/>
      <c r="MO13" s="41"/>
      <c r="MP13" s="41"/>
      <c r="MQ13" s="41"/>
      <c r="MR13" s="41"/>
      <c r="MS13" s="41"/>
      <c r="MT13" s="41"/>
      <c r="MU13" s="41"/>
      <c r="MV13" s="41"/>
      <c r="MW13" s="41"/>
      <c r="MX13" s="41"/>
      <c r="MY13" s="41"/>
      <c r="MZ13" s="41"/>
      <c r="NA13" s="41"/>
      <c r="NB13" s="41"/>
      <c r="NC13" s="41"/>
      <c r="ND13" s="41"/>
      <c r="NE13" s="41"/>
      <c r="NF13" s="41"/>
      <c r="NG13" s="41"/>
      <c r="NH13" s="41"/>
      <c r="NI13" s="41"/>
      <c r="NJ13" s="41"/>
      <c r="NK13" s="41"/>
      <c r="NL13" s="41"/>
      <c r="NM13" s="41"/>
      <c r="NN13" s="41"/>
      <c r="NO13" s="41"/>
      <c r="NP13" s="41"/>
      <c r="NQ13" s="41"/>
      <c r="NR13" s="41"/>
      <c r="NS13" s="41"/>
      <c r="NT13" s="41"/>
      <c r="NU13" s="41"/>
      <c r="NV13" s="41"/>
      <c r="NW13" s="41"/>
      <c r="NX13" s="41"/>
      <c r="NY13" s="41"/>
      <c r="NZ13" s="41"/>
      <c r="OA13" s="41"/>
      <c r="OB13" s="41"/>
      <c r="OC13" s="41"/>
      <c r="OD13" s="41"/>
      <c r="OE13" s="41"/>
      <c r="OF13" s="41"/>
      <c r="OG13" s="41"/>
      <c r="OH13" s="41"/>
      <c r="OI13" s="41"/>
      <c r="OJ13" s="41"/>
      <c r="OK13" s="41"/>
      <c r="OL13" s="41"/>
      <c r="OM13" s="41"/>
      <c r="ON13" s="41"/>
      <c r="OO13" s="41"/>
      <c r="OP13" s="41"/>
      <c r="OQ13" s="41"/>
      <c r="OR13" s="41"/>
      <c r="OS13" s="41"/>
      <c r="OT13" s="41"/>
      <c r="OU13" s="41"/>
      <c r="OV13" s="41"/>
    </row>
    <row r="14" spans="1:412" ht="49.5">
      <c r="A14" s="241" t="s">
        <v>180</v>
      </c>
      <c r="B14" s="241" t="s">
        <v>316</v>
      </c>
      <c r="C14" s="173" t="s">
        <v>304</v>
      </c>
      <c r="D14" s="173" t="s">
        <v>304</v>
      </c>
      <c r="E14" s="173" t="s">
        <v>313</v>
      </c>
      <c r="F14" s="173" t="s">
        <v>300</v>
      </c>
      <c r="G14" s="173"/>
      <c r="H14" s="173" t="s">
        <v>308</v>
      </c>
      <c r="I14" s="173"/>
      <c r="J14" s="173" t="s">
        <v>309</v>
      </c>
      <c r="K14" s="173"/>
      <c r="L14" s="247">
        <v>575000</v>
      </c>
      <c r="M14" s="247">
        <f t="shared" si="0"/>
        <v>595747</v>
      </c>
      <c r="N14" s="173"/>
      <c r="O14" s="173"/>
      <c r="P14" s="173"/>
      <c r="Q14" s="173"/>
      <c r="R14" s="173"/>
      <c r="S14" s="173"/>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c r="GL14" s="41"/>
      <c r="GM14" s="41"/>
      <c r="GN14" s="41"/>
      <c r="GO14" s="41"/>
      <c r="GP14" s="41"/>
      <c r="GQ14" s="41"/>
      <c r="GR14" s="41"/>
      <c r="GS14" s="41"/>
      <c r="GT14" s="41"/>
      <c r="GU14" s="41"/>
      <c r="GV14" s="41"/>
      <c r="GW14" s="41"/>
      <c r="GX14" s="41"/>
      <c r="GY14" s="41"/>
      <c r="GZ14" s="41"/>
      <c r="HA14" s="41"/>
      <c r="HB14" s="41"/>
      <c r="HC14" s="41"/>
      <c r="HD14" s="41"/>
      <c r="HE14" s="41"/>
      <c r="HF14" s="41"/>
      <c r="HG14" s="41"/>
      <c r="HH14" s="41"/>
      <c r="HI14" s="41"/>
      <c r="HJ14" s="41"/>
      <c r="HK14" s="41"/>
      <c r="HL14" s="41"/>
      <c r="HM14" s="41"/>
      <c r="HN14" s="41"/>
      <c r="HO14" s="41"/>
      <c r="HP14" s="41"/>
      <c r="HQ14" s="41"/>
      <c r="HR14" s="41"/>
      <c r="HS14" s="41"/>
      <c r="HT14" s="41"/>
      <c r="HU14" s="41"/>
      <c r="HV14" s="41"/>
      <c r="HW14" s="41"/>
      <c r="HX14" s="41"/>
      <c r="HY14" s="41"/>
      <c r="HZ14" s="41"/>
      <c r="IA14" s="41"/>
      <c r="IB14" s="41"/>
      <c r="IC14" s="41"/>
      <c r="ID14" s="41"/>
      <c r="IE14" s="41"/>
      <c r="IF14" s="41"/>
      <c r="IG14" s="41"/>
      <c r="IH14" s="41"/>
      <c r="II14" s="41"/>
      <c r="IJ14" s="41"/>
      <c r="IK14" s="41"/>
      <c r="IL14" s="41"/>
      <c r="IM14" s="41"/>
      <c r="IN14" s="41"/>
      <c r="IO14" s="41"/>
      <c r="IP14" s="41"/>
      <c r="IQ14" s="41"/>
      <c r="IR14" s="41"/>
      <c r="IS14" s="41"/>
      <c r="IT14" s="41"/>
      <c r="IU14" s="41"/>
      <c r="IV14" s="41"/>
      <c r="IW14" s="41"/>
      <c r="IX14" s="41"/>
      <c r="IY14" s="41"/>
      <c r="IZ14" s="41"/>
      <c r="JA14" s="41"/>
      <c r="JB14" s="41"/>
      <c r="JC14" s="41"/>
      <c r="JD14" s="41"/>
      <c r="JE14" s="41"/>
      <c r="JF14" s="41"/>
      <c r="JG14" s="41"/>
      <c r="JH14" s="41"/>
      <c r="JI14" s="41"/>
      <c r="JJ14" s="41"/>
      <c r="JK14" s="41"/>
      <c r="JL14" s="41"/>
      <c r="JM14" s="41"/>
      <c r="JN14" s="41"/>
      <c r="JO14" s="41"/>
      <c r="JP14" s="41"/>
      <c r="JQ14" s="41"/>
      <c r="JR14" s="41"/>
      <c r="JS14" s="41"/>
      <c r="JT14" s="41"/>
      <c r="JU14" s="41"/>
      <c r="JV14" s="41"/>
      <c r="JW14" s="41"/>
      <c r="JX14" s="41"/>
      <c r="JY14" s="41"/>
      <c r="JZ14" s="41"/>
      <c r="KA14" s="41"/>
      <c r="KB14" s="41"/>
      <c r="KC14" s="41"/>
      <c r="KD14" s="41"/>
      <c r="KE14" s="41"/>
      <c r="KF14" s="41"/>
      <c r="KG14" s="41"/>
      <c r="KH14" s="41"/>
      <c r="KI14" s="41"/>
      <c r="KJ14" s="41"/>
      <c r="KK14" s="41"/>
      <c r="KL14" s="41"/>
      <c r="KM14" s="41"/>
      <c r="KN14" s="41"/>
      <c r="KO14" s="41"/>
      <c r="KP14" s="41"/>
      <c r="KQ14" s="41"/>
      <c r="KR14" s="41"/>
      <c r="KS14" s="41"/>
      <c r="KT14" s="41"/>
      <c r="KU14" s="41"/>
      <c r="KV14" s="41"/>
      <c r="KW14" s="41"/>
      <c r="KX14" s="41"/>
      <c r="KY14" s="41"/>
      <c r="KZ14" s="41"/>
      <c r="LA14" s="41"/>
      <c r="LB14" s="41"/>
      <c r="LC14" s="41"/>
      <c r="LD14" s="41"/>
      <c r="LE14" s="41"/>
      <c r="LF14" s="41"/>
      <c r="LG14" s="41"/>
      <c r="LH14" s="41"/>
      <c r="LI14" s="41"/>
      <c r="LJ14" s="41"/>
      <c r="LK14" s="41"/>
      <c r="LL14" s="41"/>
      <c r="LM14" s="41"/>
      <c r="LN14" s="41"/>
      <c r="LO14" s="41"/>
      <c r="LP14" s="41"/>
      <c r="LQ14" s="41"/>
      <c r="LR14" s="41"/>
      <c r="LS14" s="41"/>
      <c r="LT14" s="41"/>
      <c r="LU14" s="41"/>
      <c r="LV14" s="41"/>
      <c r="LW14" s="41"/>
      <c r="LX14" s="41"/>
      <c r="LY14" s="41"/>
      <c r="LZ14" s="41"/>
      <c r="MA14" s="41"/>
      <c r="MB14" s="41"/>
      <c r="MC14" s="41"/>
      <c r="MD14" s="41"/>
      <c r="ME14" s="41"/>
      <c r="MF14" s="41"/>
      <c r="MG14" s="41"/>
      <c r="MH14" s="41"/>
      <c r="MI14" s="41"/>
      <c r="MJ14" s="41"/>
      <c r="MK14" s="41"/>
      <c r="ML14" s="41"/>
      <c r="MM14" s="41"/>
      <c r="MN14" s="41"/>
      <c r="MO14" s="41"/>
      <c r="MP14" s="41"/>
      <c r="MQ14" s="41"/>
      <c r="MR14" s="41"/>
      <c r="MS14" s="41"/>
      <c r="MT14" s="41"/>
      <c r="MU14" s="41"/>
      <c r="MV14" s="41"/>
      <c r="MW14" s="41"/>
      <c r="MX14" s="41"/>
      <c r="MY14" s="41"/>
      <c r="MZ14" s="41"/>
      <c r="NA14" s="41"/>
      <c r="NB14" s="41"/>
      <c r="NC14" s="41"/>
      <c r="ND14" s="41"/>
      <c r="NE14" s="41"/>
      <c r="NF14" s="41"/>
      <c r="NG14" s="41"/>
      <c r="NH14" s="41"/>
      <c r="NI14" s="41"/>
      <c r="NJ14" s="41"/>
      <c r="NK14" s="41"/>
      <c r="NL14" s="41"/>
      <c r="NM14" s="41"/>
      <c r="NN14" s="41"/>
      <c r="NO14" s="41"/>
      <c r="NP14" s="41"/>
      <c r="NQ14" s="41"/>
      <c r="NR14" s="41"/>
      <c r="NS14" s="41"/>
      <c r="NT14" s="41"/>
      <c r="NU14" s="41"/>
      <c r="NV14" s="41"/>
      <c r="NW14" s="41"/>
      <c r="NX14" s="41"/>
      <c r="NY14" s="41"/>
      <c r="NZ14" s="41"/>
      <c r="OA14" s="41"/>
      <c r="OB14" s="41"/>
      <c r="OC14" s="41"/>
      <c r="OD14" s="41"/>
      <c r="OE14" s="41"/>
      <c r="OF14" s="41"/>
      <c r="OG14" s="41"/>
      <c r="OH14" s="41"/>
      <c r="OI14" s="41"/>
      <c r="OJ14" s="41"/>
      <c r="OK14" s="41"/>
      <c r="OL14" s="41"/>
      <c r="OM14" s="41"/>
      <c r="ON14" s="41"/>
      <c r="OO14" s="41"/>
      <c r="OP14" s="41"/>
      <c r="OQ14" s="41"/>
      <c r="OR14" s="41"/>
      <c r="OS14" s="41"/>
      <c r="OT14" s="41"/>
      <c r="OU14" s="41"/>
      <c r="OV14" s="41"/>
    </row>
    <row r="15" spans="1:412" s="30" customFormat="1" ht="49.5">
      <c r="A15" s="241" t="s">
        <v>189</v>
      </c>
      <c r="B15" s="244" t="s">
        <v>317</v>
      </c>
      <c r="C15" s="173" t="s">
        <v>301</v>
      </c>
      <c r="D15" s="173" t="s">
        <v>301</v>
      </c>
      <c r="E15" s="173" t="s">
        <v>313</v>
      </c>
      <c r="F15" s="173" t="s">
        <v>300</v>
      </c>
      <c r="G15" s="173"/>
      <c r="H15" s="173" t="s">
        <v>308</v>
      </c>
      <c r="I15" s="173"/>
      <c r="J15" s="173" t="s">
        <v>309</v>
      </c>
      <c r="K15" s="173"/>
      <c r="L15" s="247">
        <v>373000</v>
      </c>
      <c r="M15" s="247">
        <f t="shared" si="0"/>
        <v>386458</v>
      </c>
      <c r="N15" s="173"/>
      <c r="O15" s="173"/>
      <c r="P15" s="173"/>
      <c r="Q15" s="173"/>
      <c r="R15" s="173"/>
      <c r="S15" s="173"/>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c r="IW15" s="41"/>
      <c r="IX15" s="41"/>
      <c r="IY15" s="41"/>
      <c r="IZ15" s="41"/>
      <c r="JA15" s="41"/>
      <c r="JB15" s="41"/>
      <c r="JC15" s="41"/>
      <c r="JD15" s="41"/>
      <c r="JE15" s="41"/>
      <c r="JF15" s="41"/>
      <c r="JG15" s="41"/>
      <c r="JH15" s="41"/>
      <c r="JI15" s="41"/>
      <c r="JJ15" s="41"/>
      <c r="JK15" s="41"/>
      <c r="JL15" s="41"/>
      <c r="JM15" s="41"/>
      <c r="JN15" s="41"/>
      <c r="JO15" s="41"/>
      <c r="JP15" s="41"/>
      <c r="JQ15" s="41"/>
      <c r="JR15" s="41"/>
      <c r="JS15" s="41"/>
      <c r="JT15" s="41"/>
      <c r="JU15" s="41"/>
      <c r="JV15" s="41"/>
      <c r="JW15" s="41"/>
      <c r="JX15" s="41"/>
      <c r="JY15" s="41"/>
      <c r="JZ15" s="41"/>
      <c r="KA15" s="41"/>
      <c r="KB15" s="41"/>
      <c r="KC15" s="41"/>
      <c r="KD15" s="41"/>
      <c r="KE15" s="41"/>
      <c r="KF15" s="41"/>
      <c r="KG15" s="41"/>
      <c r="KH15" s="41"/>
      <c r="KI15" s="41"/>
      <c r="KJ15" s="41"/>
      <c r="KK15" s="41"/>
      <c r="KL15" s="41"/>
      <c r="KM15" s="41"/>
      <c r="KN15" s="41"/>
      <c r="KO15" s="41"/>
      <c r="KP15" s="41"/>
      <c r="KQ15" s="41"/>
      <c r="KR15" s="41"/>
      <c r="KS15" s="41"/>
      <c r="KT15" s="41"/>
      <c r="KU15" s="41"/>
      <c r="KV15" s="41"/>
      <c r="KW15" s="41"/>
      <c r="KX15" s="41"/>
      <c r="KY15" s="41"/>
      <c r="KZ15" s="41"/>
      <c r="LA15" s="41"/>
      <c r="LB15" s="41"/>
      <c r="LC15" s="41"/>
      <c r="LD15" s="41"/>
      <c r="LE15" s="41"/>
      <c r="LF15" s="41"/>
      <c r="LG15" s="41"/>
      <c r="LH15" s="41"/>
      <c r="LI15" s="41"/>
      <c r="LJ15" s="41"/>
      <c r="LK15" s="41"/>
      <c r="LL15" s="41"/>
      <c r="LM15" s="41"/>
      <c r="LN15" s="41"/>
      <c r="LO15" s="41"/>
      <c r="LP15" s="41"/>
      <c r="LQ15" s="41"/>
      <c r="LR15" s="41"/>
      <c r="LS15" s="41"/>
      <c r="LT15" s="41"/>
      <c r="LU15" s="41"/>
      <c r="LV15" s="41"/>
      <c r="LW15" s="41"/>
      <c r="LX15" s="41"/>
      <c r="LY15" s="41"/>
      <c r="LZ15" s="41"/>
      <c r="MA15" s="41"/>
      <c r="MB15" s="41"/>
      <c r="MC15" s="41"/>
      <c r="MD15" s="41"/>
      <c r="ME15" s="41"/>
      <c r="MF15" s="41"/>
      <c r="MG15" s="41"/>
      <c r="MH15" s="41"/>
      <c r="MI15" s="41"/>
      <c r="MJ15" s="41"/>
      <c r="MK15" s="41"/>
      <c r="ML15" s="41"/>
      <c r="MM15" s="41"/>
      <c r="MN15" s="41"/>
      <c r="MO15" s="41"/>
      <c r="MP15" s="41"/>
      <c r="MQ15" s="41"/>
      <c r="MR15" s="41"/>
      <c r="MS15" s="41"/>
      <c r="MT15" s="41"/>
      <c r="MU15" s="41"/>
      <c r="MV15" s="41"/>
      <c r="MW15" s="41"/>
      <c r="MX15" s="41"/>
      <c r="MY15" s="41"/>
      <c r="MZ15" s="41"/>
      <c r="NA15" s="41"/>
      <c r="NB15" s="41"/>
      <c r="NC15" s="41"/>
      <c r="ND15" s="41"/>
      <c r="NE15" s="41"/>
      <c r="NF15" s="41"/>
      <c r="NG15" s="41"/>
      <c r="NH15" s="41"/>
      <c r="NI15" s="41"/>
      <c r="NJ15" s="41"/>
      <c r="NK15" s="41"/>
      <c r="NL15" s="41"/>
      <c r="NM15" s="41"/>
      <c r="NN15" s="41"/>
      <c r="NO15" s="41"/>
      <c r="NP15" s="41"/>
      <c r="NQ15" s="41"/>
      <c r="NR15" s="41"/>
      <c r="NS15" s="41"/>
      <c r="NT15" s="41"/>
      <c r="NU15" s="41"/>
      <c r="NV15" s="41"/>
      <c r="NW15" s="41"/>
      <c r="NX15" s="41"/>
      <c r="NY15" s="41"/>
      <c r="NZ15" s="41"/>
      <c r="OA15" s="41"/>
      <c r="OB15" s="41"/>
      <c r="OC15" s="41"/>
      <c r="OD15" s="41"/>
      <c r="OE15" s="41"/>
      <c r="OF15" s="41"/>
      <c r="OG15" s="41"/>
      <c r="OH15" s="41"/>
      <c r="OI15" s="41"/>
      <c r="OJ15" s="41"/>
      <c r="OK15" s="41"/>
      <c r="OL15" s="41"/>
      <c r="OM15" s="41"/>
      <c r="ON15" s="41"/>
      <c r="OO15" s="41"/>
      <c r="OP15" s="41"/>
      <c r="OQ15" s="41"/>
      <c r="OR15" s="41"/>
      <c r="OS15" s="41"/>
      <c r="OT15" s="41"/>
      <c r="OU15" s="41"/>
      <c r="OV15" s="41"/>
    </row>
    <row r="16" spans="1:412" ht="66">
      <c r="A16" s="241" t="s">
        <v>193</v>
      </c>
      <c r="B16" s="173" t="s">
        <v>318</v>
      </c>
      <c r="C16" s="173"/>
      <c r="D16" s="173"/>
      <c r="E16" s="173"/>
      <c r="F16" s="173"/>
      <c r="G16" s="173"/>
      <c r="H16" s="173"/>
      <c r="I16" s="173"/>
      <c r="J16" s="173"/>
      <c r="K16" s="173"/>
      <c r="L16" s="173"/>
      <c r="M16" s="173"/>
      <c r="N16" s="173"/>
      <c r="O16" s="173"/>
      <c r="P16" s="173"/>
      <c r="Q16" s="173"/>
      <c r="R16" s="173"/>
      <c r="S16" s="173"/>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c r="ID16" s="41"/>
      <c r="IE16" s="41"/>
      <c r="IF16" s="41"/>
      <c r="IG16" s="41"/>
      <c r="IH16" s="41"/>
      <c r="II16" s="41"/>
      <c r="IJ16" s="41"/>
      <c r="IK16" s="41"/>
      <c r="IL16" s="41"/>
      <c r="IM16" s="41"/>
      <c r="IN16" s="41"/>
      <c r="IO16" s="41"/>
      <c r="IP16" s="41"/>
      <c r="IQ16" s="41"/>
      <c r="IR16" s="41"/>
      <c r="IS16" s="41"/>
      <c r="IT16" s="41"/>
      <c r="IU16" s="41"/>
      <c r="IV16" s="41"/>
      <c r="IW16" s="41"/>
      <c r="IX16" s="41"/>
      <c r="IY16" s="41"/>
      <c r="IZ16" s="41"/>
      <c r="JA16" s="41"/>
      <c r="JB16" s="41"/>
      <c r="JC16" s="41"/>
      <c r="JD16" s="41"/>
      <c r="JE16" s="41"/>
      <c r="JF16" s="41"/>
      <c r="JG16" s="41"/>
      <c r="JH16" s="41"/>
      <c r="JI16" s="41"/>
      <c r="JJ16" s="41"/>
      <c r="JK16" s="41"/>
      <c r="JL16" s="41"/>
      <c r="JM16" s="41"/>
      <c r="JN16" s="41"/>
      <c r="JO16" s="41"/>
      <c r="JP16" s="41"/>
      <c r="JQ16" s="41"/>
      <c r="JR16" s="41"/>
      <c r="JS16" s="41"/>
      <c r="JT16" s="41"/>
      <c r="JU16" s="41"/>
      <c r="JV16" s="41"/>
      <c r="JW16" s="41"/>
      <c r="JX16" s="41"/>
      <c r="JY16" s="41"/>
      <c r="JZ16" s="41"/>
      <c r="KA16" s="41"/>
      <c r="KB16" s="41"/>
      <c r="KC16" s="41"/>
      <c r="KD16" s="41"/>
      <c r="KE16" s="41"/>
      <c r="KF16" s="41"/>
      <c r="KG16" s="41"/>
      <c r="KH16" s="41"/>
      <c r="KI16" s="41"/>
      <c r="KJ16" s="41"/>
      <c r="KK16" s="41"/>
      <c r="KL16" s="41"/>
      <c r="KM16" s="41"/>
      <c r="KN16" s="41"/>
      <c r="KO16" s="41"/>
      <c r="KP16" s="41"/>
      <c r="KQ16" s="41"/>
      <c r="KR16" s="41"/>
      <c r="KS16" s="41"/>
      <c r="KT16" s="41"/>
      <c r="KU16" s="41"/>
      <c r="KV16" s="41"/>
      <c r="KW16" s="41"/>
      <c r="KX16" s="41"/>
      <c r="KY16" s="41"/>
      <c r="KZ16" s="41"/>
      <c r="LA16" s="41"/>
      <c r="LB16" s="41"/>
      <c r="LC16" s="41"/>
      <c r="LD16" s="41"/>
      <c r="LE16" s="41"/>
      <c r="LF16" s="41"/>
      <c r="LG16" s="41"/>
      <c r="LH16" s="41"/>
      <c r="LI16" s="41"/>
      <c r="LJ16" s="41"/>
      <c r="LK16" s="41"/>
      <c r="LL16" s="41"/>
      <c r="LM16" s="41"/>
      <c r="LN16" s="41"/>
      <c r="LO16" s="41"/>
      <c r="LP16" s="41"/>
      <c r="LQ16" s="41"/>
      <c r="LR16" s="41"/>
      <c r="LS16" s="41"/>
      <c r="LT16" s="41"/>
      <c r="LU16" s="41"/>
      <c r="LV16" s="41"/>
      <c r="LW16" s="41"/>
      <c r="LX16" s="41"/>
      <c r="LY16" s="41"/>
      <c r="LZ16" s="41"/>
      <c r="MA16" s="41"/>
      <c r="MB16" s="41"/>
      <c r="MC16" s="41"/>
      <c r="MD16" s="41"/>
      <c r="ME16" s="41"/>
      <c r="MF16" s="41"/>
      <c r="MG16" s="41"/>
      <c r="MH16" s="41"/>
      <c r="MI16" s="41"/>
      <c r="MJ16" s="41"/>
      <c r="MK16" s="41"/>
      <c r="ML16" s="41"/>
      <c r="MM16" s="41"/>
      <c r="MN16" s="41"/>
      <c r="MO16" s="41"/>
      <c r="MP16" s="41"/>
      <c r="MQ16" s="41"/>
      <c r="MR16" s="41"/>
      <c r="MS16" s="41"/>
      <c r="MT16" s="41"/>
      <c r="MU16" s="41"/>
      <c r="MV16" s="41"/>
      <c r="MW16" s="41"/>
      <c r="MX16" s="41"/>
      <c r="MY16" s="41"/>
      <c r="MZ16" s="41"/>
      <c r="NA16" s="41"/>
      <c r="NB16" s="41"/>
      <c r="NC16" s="41"/>
      <c r="ND16" s="41"/>
      <c r="NE16" s="41"/>
      <c r="NF16" s="41"/>
      <c r="NG16" s="41"/>
      <c r="NH16" s="41"/>
      <c r="NI16" s="41"/>
      <c r="NJ16" s="41"/>
      <c r="NK16" s="41"/>
      <c r="NL16" s="41"/>
      <c r="NM16" s="41"/>
      <c r="NN16" s="41"/>
      <c r="NO16" s="41"/>
      <c r="NP16" s="41"/>
      <c r="NQ16" s="41"/>
      <c r="NR16" s="41"/>
      <c r="NS16" s="41"/>
      <c r="NT16" s="41"/>
      <c r="NU16" s="41"/>
      <c r="NV16" s="41"/>
      <c r="NW16" s="41"/>
      <c r="NX16" s="41"/>
      <c r="NY16" s="41"/>
      <c r="NZ16" s="41"/>
      <c r="OA16" s="41"/>
      <c r="OB16" s="41"/>
      <c r="OC16" s="41"/>
      <c r="OD16" s="41"/>
      <c r="OE16" s="41"/>
      <c r="OF16" s="41"/>
      <c r="OG16" s="41"/>
      <c r="OH16" s="41"/>
      <c r="OI16" s="41"/>
      <c r="OJ16" s="41"/>
      <c r="OK16" s="41"/>
      <c r="OL16" s="41"/>
      <c r="OM16" s="41"/>
      <c r="ON16" s="41"/>
      <c r="OO16" s="41"/>
      <c r="OP16" s="41"/>
      <c r="OQ16" s="41"/>
      <c r="OR16" s="41"/>
      <c r="OS16" s="41"/>
      <c r="OT16" s="41"/>
      <c r="OU16" s="41"/>
      <c r="OV16" s="41"/>
    </row>
    <row r="17" spans="1:412" s="30" customFormat="1" ht="49.5">
      <c r="A17" s="241" t="s">
        <v>319</v>
      </c>
      <c r="B17" s="173" t="s">
        <v>318</v>
      </c>
      <c r="C17" s="173"/>
      <c r="D17" s="173"/>
      <c r="E17" s="173"/>
      <c r="F17" s="173"/>
      <c r="G17" s="173"/>
      <c r="H17" s="173"/>
      <c r="I17" s="173"/>
      <c r="J17" s="173"/>
      <c r="K17" s="173"/>
      <c r="L17" s="173"/>
      <c r="M17" s="173"/>
      <c r="N17" s="173"/>
      <c r="O17" s="173"/>
      <c r="P17" s="173"/>
      <c r="Q17" s="173"/>
      <c r="R17" s="173"/>
      <c r="S17" s="173"/>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c r="IM17" s="41"/>
      <c r="IN17" s="41"/>
      <c r="IO17" s="41"/>
      <c r="IP17" s="41"/>
      <c r="IQ17" s="41"/>
      <c r="IR17" s="41"/>
      <c r="IS17" s="41"/>
      <c r="IT17" s="41"/>
      <c r="IU17" s="41"/>
      <c r="IV17" s="41"/>
      <c r="IW17" s="41"/>
      <c r="IX17" s="41"/>
      <c r="IY17" s="41"/>
      <c r="IZ17" s="41"/>
      <c r="JA17" s="41"/>
      <c r="JB17" s="41"/>
      <c r="JC17" s="41"/>
      <c r="JD17" s="41"/>
      <c r="JE17" s="41"/>
      <c r="JF17" s="41"/>
      <c r="JG17" s="41"/>
      <c r="JH17" s="41"/>
      <c r="JI17" s="41"/>
      <c r="JJ17" s="41"/>
      <c r="JK17" s="41"/>
      <c r="JL17" s="41"/>
      <c r="JM17" s="41"/>
      <c r="JN17" s="41"/>
      <c r="JO17" s="41"/>
      <c r="JP17" s="41"/>
      <c r="JQ17" s="41"/>
      <c r="JR17" s="41"/>
      <c r="JS17" s="41"/>
      <c r="JT17" s="41"/>
      <c r="JU17" s="41"/>
      <c r="JV17" s="41"/>
      <c r="JW17" s="41"/>
      <c r="JX17" s="41"/>
      <c r="JY17" s="41"/>
      <c r="JZ17" s="41"/>
      <c r="KA17" s="41"/>
      <c r="KB17" s="41"/>
      <c r="KC17" s="41"/>
      <c r="KD17" s="41"/>
      <c r="KE17" s="41"/>
      <c r="KF17" s="41"/>
      <c r="KG17" s="41"/>
      <c r="KH17" s="41"/>
      <c r="KI17" s="41"/>
      <c r="KJ17" s="41"/>
      <c r="KK17" s="41"/>
      <c r="KL17" s="41"/>
      <c r="KM17" s="41"/>
      <c r="KN17" s="41"/>
      <c r="KO17" s="41"/>
      <c r="KP17" s="41"/>
      <c r="KQ17" s="41"/>
      <c r="KR17" s="41"/>
      <c r="KS17" s="41"/>
      <c r="KT17" s="41"/>
      <c r="KU17" s="41"/>
      <c r="KV17" s="41"/>
      <c r="KW17" s="41"/>
      <c r="KX17" s="41"/>
      <c r="KY17" s="41"/>
      <c r="KZ17" s="41"/>
      <c r="LA17" s="41"/>
      <c r="LB17" s="41"/>
      <c r="LC17" s="41"/>
      <c r="LD17" s="41"/>
      <c r="LE17" s="41"/>
      <c r="LF17" s="41"/>
      <c r="LG17" s="41"/>
      <c r="LH17" s="41"/>
      <c r="LI17" s="41"/>
      <c r="LJ17" s="41"/>
      <c r="LK17" s="41"/>
      <c r="LL17" s="41"/>
      <c r="LM17" s="41"/>
      <c r="LN17" s="41"/>
      <c r="LO17" s="41"/>
      <c r="LP17" s="41"/>
      <c r="LQ17" s="41"/>
      <c r="LR17" s="41"/>
      <c r="LS17" s="41"/>
      <c r="LT17" s="41"/>
      <c r="LU17" s="41"/>
      <c r="LV17" s="41"/>
      <c r="LW17" s="41"/>
      <c r="LX17" s="41"/>
      <c r="LY17" s="41"/>
      <c r="LZ17" s="41"/>
      <c r="MA17" s="41"/>
      <c r="MB17" s="41"/>
      <c r="MC17" s="41"/>
      <c r="MD17" s="41"/>
      <c r="ME17" s="41"/>
      <c r="MF17" s="41"/>
      <c r="MG17" s="41"/>
      <c r="MH17" s="41"/>
      <c r="MI17" s="41"/>
      <c r="MJ17" s="41"/>
      <c r="MK17" s="41"/>
      <c r="ML17" s="41"/>
      <c r="MM17" s="41"/>
      <c r="MN17" s="41"/>
      <c r="MO17" s="41"/>
      <c r="MP17" s="41"/>
      <c r="MQ17" s="41"/>
      <c r="MR17" s="41"/>
      <c r="MS17" s="41"/>
      <c r="MT17" s="41"/>
      <c r="MU17" s="41"/>
      <c r="MV17" s="41"/>
      <c r="MW17" s="41"/>
      <c r="MX17" s="41"/>
      <c r="MY17" s="41"/>
      <c r="MZ17" s="41"/>
      <c r="NA17" s="41"/>
      <c r="NB17" s="41"/>
      <c r="NC17" s="41"/>
      <c r="ND17" s="41"/>
      <c r="NE17" s="41"/>
      <c r="NF17" s="41"/>
      <c r="NG17" s="41"/>
      <c r="NH17" s="41"/>
      <c r="NI17" s="41"/>
      <c r="NJ17" s="41"/>
      <c r="NK17" s="41"/>
      <c r="NL17" s="41"/>
      <c r="NM17" s="41"/>
      <c r="NN17" s="41"/>
      <c r="NO17" s="41"/>
      <c r="NP17" s="41"/>
      <c r="NQ17" s="41"/>
      <c r="NR17" s="41"/>
      <c r="NS17" s="41"/>
      <c r="NT17" s="41"/>
      <c r="NU17" s="41"/>
      <c r="NV17" s="41"/>
      <c r="NW17" s="41"/>
      <c r="NX17" s="41"/>
      <c r="NY17" s="41"/>
      <c r="NZ17" s="41"/>
      <c r="OA17" s="41"/>
      <c r="OB17" s="41"/>
      <c r="OC17" s="41"/>
      <c r="OD17" s="41"/>
      <c r="OE17" s="41"/>
      <c r="OF17" s="41"/>
      <c r="OG17" s="41"/>
      <c r="OH17" s="41"/>
      <c r="OI17" s="41"/>
      <c r="OJ17" s="41"/>
      <c r="OK17" s="41"/>
      <c r="OL17" s="41"/>
      <c r="OM17" s="41"/>
      <c r="ON17" s="41"/>
      <c r="OO17" s="41"/>
      <c r="OP17" s="41"/>
      <c r="OQ17" s="41"/>
      <c r="OR17" s="41"/>
      <c r="OS17" s="41"/>
      <c r="OT17" s="41"/>
      <c r="OU17" s="41"/>
      <c r="OV17" s="41"/>
    </row>
    <row r="18" spans="1:412">
      <c r="A18" s="424"/>
      <c r="B18" s="424"/>
      <c r="C18" s="424"/>
      <c r="D18" s="424"/>
      <c r="E18" s="424"/>
      <c r="F18" s="424"/>
      <c r="G18" s="424"/>
      <c r="H18" s="424"/>
      <c r="I18" s="424"/>
      <c r="J18" s="424"/>
      <c r="K18" s="424"/>
      <c r="L18" s="424"/>
      <c r="M18" s="424"/>
      <c r="N18" s="424"/>
      <c r="O18" s="424"/>
      <c r="P18" s="424"/>
      <c r="Q18" s="424"/>
      <c r="R18" s="424"/>
      <c r="S18" s="424"/>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c r="IM18" s="41"/>
      <c r="IN18" s="41"/>
      <c r="IO18" s="41"/>
      <c r="IP18" s="41"/>
      <c r="IQ18" s="41"/>
      <c r="IR18" s="41"/>
      <c r="IS18" s="41"/>
      <c r="IT18" s="41"/>
      <c r="IU18" s="41"/>
      <c r="IV18" s="41"/>
      <c r="IW18" s="41"/>
      <c r="IX18" s="41"/>
      <c r="IY18" s="41"/>
      <c r="IZ18" s="41"/>
      <c r="JA18" s="41"/>
      <c r="JB18" s="41"/>
      <c r="JC18" s="41"/>
      <c r="JD18" s="41"/>
      <c r="JE18" s="41"/>
      <c r="JF18" s="41"/>
      <c r="JG18" s="41"/>
      <c r="JH18" s="41"/>
      <c r="JI18" s="41"/>
      <c r="JJ18" s="41"/>
      <c r="JK18" s="41"/>
      <c r="JL18" s="41"/>
      <c r="JM18" s="41"/>
      <c r="JN18" s="41"/>
      <c r="JO18" s="41"/>
      <c r="JP18" s="41"/>
      <c r="JQ18" s="41"/>
      <c r="JR18" s="41"/>
      <c r="JS18" s="41"/>
      <c r="JT18" s="41"/>
      <c r="JU18" s="41"/>
      <c r="JV18" s="41"/>
      <c r="JW18" s="41"/>
      <c r="JX18" s="41"/>
      <c r="JY18" s="41"/>
      <c r="JZ18" s="41"/>
      <c r="KA18" s="41"/>
      <c r="KB18" s="41"/>
      <c r="KC18" s="41"/>
      <c r="KD18" s="41"/>
      <c r="KE18" s="41"/>
      <c r="KF18" s="41"/>
      <c r="KG18" s="41"/>
      <c r="KH18" s="41"/>
      <c r="KI18" s="41"/>
      <c r="KJ18" s="41"/>
      <c r="KK18" s="41"/>
      <c r="KL18" s="41"/>
      <c r="KM18" s="41"/>
      <c r="KN18" s="41"/>
      <c r="KO18" s="41"/>
      <c r="KP18" s="41"/>
      <c r="KQ18" s="41"/>
      <c r="KR18" s="41"/>
      <c r="KS18" s="41"/>
      <c r="KT18" s="41"/>
      <c r="KU18" s="41"/>
      <c r="KV18" s="41"/>
      <c r="KW18" s="41"/>
      <c r="KX18" s="41"/>
      <c r="KY18" s="41"/>
      <c r="KZ18" s="41"/>
      <c r="LA18" s="41"/>
      <c r="LB18" s="41"/>
      <c r="LC18" s="41"/>
      <c r="LD18" s="41"/>
      <c r="LE18" s="41"/>
      <c r="LF18" s="41"/>
      <c r="LG18" s="41"/>
      <c r="LH18" s="41"/>
      <c r="LI18" s="41"/>
      <c r="LJ18" s="41"/>
      <c r="LK18" s="41"/>
      <c r="LL18" s="41"/>
      <c r="LM18" s="41"/>
      <c r="LN18" s="41"/>
      <c r="LO18" s="41"/>
      <c r="LP18" s="41"/>
      <c r="LQ18" s="41"/>
      <c r="LR18" s="41"/>
      <c r="LS18" s="41"/>
      <c r="LT18" s="41"/>
      <c r="LU18" s="41"/>
      <c r="LV18" s="41"/>
      <c r="LW18" s="41"/>
      <c r="LX18" s="41"/>
      <c r="LY18" s="41"/>
      <c r="LZ18" s="41"/>
      <c r="MA18" s="41"/>
      <c r="MB18" s="41"/>
      <c r="MC18" s="41"/>
      <c r="MD18" s="41"/>
      <c r="ME18" s="41"/>
      <c r="MF18" s="41"/>
      <c r="MG18" s="41"/>
      <c r="MH18" s="41"/>
      <c r="MI18" s="41"/>
      <c r="MJ18" s="41"/>
      <c r="MK18" s="41"/>
      <c r="ML18" s="41"/>
      <c r="MM18" s="41"/>
      <c r="MN18" s="41"/>
      <c r="MO18" s="41"/>
      <c r="MP18" s="41"/>
      <c r="MQ18" s="41"/>
      <c r="MR18" s="41"/>
      <c r="MS18" s="41"/>
      <c r="MT18" s="41"/>
      <c r="MU18" s="41"/>
      <c r="MV18" s="41"/>
      <c r="MW18" s="41"/>
      <c r="MX18" s="41"/>
      <c r="MY18" s="41"/>
      <c r="MZ18" s="41"/>
      <c r="NA18" s="41"/>
      <c r="NB18" s="41"/>
      <c r="NC18" s="41"/>
      <c r="ND18" s="41"/>
      <c r="NE18" s="41"/>
      <c r="NF18" s="41"/>
      <c r="NG18" s="41"/>
      <c r="NH18" s="41"/>
      <c r="NI18" s="41"/>
      <c r="NJ18" s="41"/>
      <c r="NK18" s="41"/>
      <c r="NL18" s="41"/>
      <c r="NM18" s="41"/>
      <c r="NN18" s="41"/>
      <c r="NO18" s="41"/>
      <c r="NP18" s="41"/>
      <c r="NQ18" s="41"/>
      <c r="NR18" s="41"/>
      <c r="NS18" s="41"/>
      <c r="NT18" s="41"/>
      <c r="NU18" s="41"/>
      <c r="NV18" s="41"/>
      <c r="NW18" s="41"/>
      <c r="NX18" s="41"/>
      <c r="NY18" s="41"/>
      <c r="NZ18" s="41"/>
      <c r="OA18" s="41"/>
      <c r="OB18" s="41"/>
      <c r="OC18" s="41"/>
      <c r="OD18" s="41"/>
      <c r="OE18" s="41"/>
      <c r="OF18" s="41"/>
      <c r="OG18" s="41"/>
      <c r="OH18" s="41"/>
      <c r="OI18" s="41"/>
      <c r="OJ18" s="41"/>
      <c r="OK18" s="41"/>
      <c r="OL18" s="41"/>
      <c r="OM18" s="41"/>
      <c r="ON18" s="41"/>
      <c r="OO18" s="41"/>
      <c r="OP18" s="41"/>
      <c r="OQ18" s="41"/>
      <c r="OR18" s="41"/>
      <c r="OS18" s="41"/>
      <c r="OT18" s="41"/>
      <c r="OU18" s="41"/>
      <c r="OV18" s="41"/>
    </row>
    <row r="19" spans="1:412">
      <c r="A19" s="424"/>
      <c r="B19" s="424"/>
      <c r="C19" s="424"/>
      <c r="D19" s="424"/>
      <c r="E19" s="424"/>
      <c r="F19" s="424"/>
      <c r="G19" s="424"/>
      <c r="H19" s="424"/>
      <c r="I19" s="424"/>
      <c r="J19" s="424"/>
      <c r="K19" s="424"/>
      <c r="L19" s="424"/>
      <c r="M19" s="424"/>
      <c r="N19" s="424"/>
      <c r="O19" s="424"/>
      <c r="P19" s="424"/>
      <c r="Q19" s="424"/>
      <c r="R19" s="424"/>
      <c r="S19" s="424"/>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c r="ID19" s="41"/>
      <c r="IE19" s="41"/>
      <c r="IF19" s="41"/>
      <c r="IG19" s="41"/>
      <c r="IH19" s="41"/>
      <c r="II19" s="41"/>
      <c r="IJ19" s="41"/>
      <c r="IK19" s="41"/>
      <c r="IL19" s="41"/>
      <c r="IM19" s="41"/>
      <c r="IN19" s="41"/>
      <c r="IO19" s="41"/>
      <c r="IP19" s="41"/>
      <c r="IQ19" s="41"/>
      <c r="IR19" s="41"/>
      <c r="IS19" s="41"/>
      <c r="IT19" s="41"/>
      <c r="IU19" s="41"/>
      <c r="IV19" s="41"/>
      <c r="IW19" s="41"/>
      <c r="IX19" s="41"/>
      <c r="IY19" s="41"/>
      <c r="IZ19" s="41"/>
      <c r="JA19" s="41"/>
      <c r="JB19" s="41"/>
      <c r="JC19" s="41"/>
      <c r="JD19" s="41"/>
      <c r="JE19" s="41"/>
      <c r="JF19" s="41"/>
      <c r="JG19" s="41"/>
      <c r="JH19" s="41"/>
      <c r="JI19" s="41"/>
      <c r="JJ19" s="41"/>
      <c r="JK19" s="41"/>
      <c r="JL19" s="41"/>
      <c r="JM19" s="41"/>
      <c r="JN19" s="41"/>
      <c r="JO19" s="41"/>
      <c r="JP19" s="41"/>
      <c r="JQ19" s="41"/>
      <c r="JR19" s="41"/>
      <c r="JS19" s="41"/>
      <c r="JT19" s="41"/>
      <c r="JU19" s="41"/>
      <c r="JV19" s="41"/>
      <c r="JW19" s="41"/>
      <c r="JX19" s="41"/>
      <c r="JY19" s="41"/>
      <c r="JZ19" s="41"/>
      <c r="KA19" s="41"/>
      <c r="KB19" s="41"/>
      <c r="KC19" s="41"/>
      <c r="KD19" s="41"/>
      <c r="KE19" s="41"/>
      <c r="KF19" s="41"/>
      <c r="KG19" s="41"/>
      <c r="KH19" s="41"/>
      <c r="KI19" s="41"/>
      <c r="KJ19" s="41"/>
      <c r="KK19" s="41"/>
      <c r="KL19" s="41"/>
      <c r="KM19" s="41"/>
      <c r="KN19" s="41"/>
      <c r="KO19" s="41"/>
      <c r="KP19" s="41"/>
      <c r="KQ19" s="41"/>
      <c r="KR19" s="41"/>
      <c r="KS19" s="41"/>
      <c r="KT19" s="41"/>
      <c r="KU19" s="41"/>
      <c r="KV19" s="41"/>
      <c r="KW19" s="41"/>
      <c r="KX19" s="41"/>
      <c r="KY19" s="41"/>
      <c r="KZ19" s="41"/>
      <c r="LA19" s="41"/>
      <c r="LB19" s="41"/>
      <c r="LC19" s="41"/>
      <c r="LD19" s="41"/>
      <c r="LE19" s="41"/>
      <c r="LF19" s="41"/>
      <c r="LG19" s="41"/>
      <c r="LH19" s="41"/>
      <c r="LI19" s="41"/>
      <c r="LJ19" s="41"/>
      <c r="LK19" s="41"/>
      <c r="LL19" s="41"/>
      <c r="LM19" s="41"/>
      <c r="LN19" s="41"/>
      <c r="LO19" s="41"/>
      <c r="LP19" s="41"/>
      <c r="LQ19" s="41"/>
      <c r="LR19" s="41"/>
      <c r="LS19" s="41"/>
      <c r="LT19" s="41"/>
      <c r="LU19" s="41"/>
      <c r="LV19" s="41"/>
      <c r="LW19" s="41"/>
      <c r="LX19" s="41"/>
      <c r="LY19" s="41"/>
      <c r="LZ19" s="41"/>
      <c r="MA19" s="41"/>
      <c r="MB19" s="41"/>
      <c r="MC19" s="41"/>
      <c r="MD19" s="41"/>
      <c r="ME19" s="41"/>
      <c r="MF19" s="41"/>
      <c r="MG19" s="41"/>
      <c r="MH19" s="41"/>
      <c r="MI19" s="41"/>
      <c r="MJ19" s="41"/>
      <c r="MK19" s="41"/>
      <c r="ML19" s="41"/>
      <c r="MM19" s="41"/>
      <c r="MN19" s="41"/>
      <c r="MO19" s="41"/>
      <c r="MP19" s="41"/>
      <c r="MQ19" s="41"/>
      <c r="MR19" s="41"/>
      <c r="MS19" s="41"/>
      <c r="MT19" s="41"/>
      <c r="MU19" s="41"/>
      <c r="MV19" s="41"/>
      <c r="MW19" s="41"/>
      <c r="MX19" s="41"/>
      <c r="MY19" s="41"/>
      <c r="MZ19" s="41"/>
      <c r="NA19" s="41"/>
      <c r="NB19" s="41"/>
      <c r="NC19" s="41"/>
      <c r="ND19" s="41"/>
      <c r="NE19" s="41"/>
      <c r="NF19" s="41"/>
      <c r="NG19" s="41"/>
      <c r="NH19" s="41"/>
      <c r="NI19" s="41"/>
      <c r="NJ19" s="41"/>
      <c r="NK19" s="41"/>
      <c r="NL19" s="41"/>
      <c r="NM19" s="41"/>
      <c r="NN19" s="41"/>
      <c r="NO19" s="41"/>
      <c r="NP19" s="41"/>
      <c r="NQ19" s="41"/>
      <c r="NR19" s="41"/>
      <c r="NS19" s="41"/>
      <c r="NT19" s="41"/>
      <c r="NU19" s="41"/>
      <c r="NV19" s="41"/>
      <c r="NW19" s="41"/>
      <c r="NX19" s="41"/>
      <c r="NY19" s="41"/>
      <c r="NZ19" s="41"/>
      <c r="OA19" s="41"/>
      <c r="OB19" s="41"/>
      <c r="OC19" s="41"/>
      <c r="OD19" s="41"/>
      <c r="OE19" s="41"/>
      <c r="OF19" s="41"/>
      <c r="OG19" s="41"/>
      <c r="OH19" s="41"/>
      <c r="OI19" s="41"/>
      <c r="OJ19" s="41"/>
      <c r="OK19" s="41"/>
      <c r="OL19" s="41"/>
      <c r="OM19" s="41"/>
      <c r="ON19" s="41"/>
      <c r="OO19" s="41"/>
      <c r="OP19" s="41"/>
      <c r="OQ19" s="41"/>
      <c r="OR19" s="41"/>
      <c r="OS19" s="41"/>
      <c r="OT19" s="41"/>
      <c r="OU19" s="41"/>
      <c r="OV19" s="41"/>
    </row>
    <row r="20" spans="1:412">
      <c r="B20" s="31"/>
    </row>
    <row r="42" spans="8:8">
      <c r="H42" s="28" t="s">
        <v>320</v>
      </c>
    </row>
  </sheetData>
  <mergeCells count="10">
    <mergeCell ref="A18:S19"/>
    <mergeCell ref="A2:S2"/>
    <mergeCell ref="A1:S1"/>
    <mergeCell ref="Q4:S4"/>
    <mergeCell ref="A3:S3"/>
    <mergeCell ref="N7:O7"/>
    <mergeCell ref="L7:M7"/>
    <mergeCell ref="Q7:R7"/>
    <mergeCell ref="J4:L4"/>
    <mergeCell ref="A6:S6"/>
  </mergeCells>
  <dataValidations count="1">
    <dataValidation type="list" allowBlank="1" showInputMessage="1" showErrorMessage="1" sqref="L8 N8 Q8" xr:uid="{00000000-0002-0000-0500-000000000000}">
      <formula1>"EUR, BGN, CZK, HRK, HUF,PLN,RON"</formula1>
    </dataValidation>
  </dataValidations>
  <pageMargins left="0.7" right="0.7" top="0.78740157499999996" bottom="0.78740157499999996" header="0.3" footer="0.3"/>
  <pageSetup paperSize="9" scale="47"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C28"/>
  <sheetViews>
    <sheetView topLeftCell="A3" zoomScaleNormal="100" zoomScalePageLayoutView="85" workbookViewId="0">
      <selection activeCell="E7" sqref="E7"/>
    </sheetView>
  </sheetViews>
  <sheetFormatPr defaultColWidth="11.5703125" defaultRowHeight="12.75"/>
  <cols>
    <col min="1" max="1" width="56.42578125" customWidth="1"/>
    <col min="2" max="2" width="5.140625" customWidth="1"/>
    <col min="3" max="3" width="78.42578125" customWidth="1"/>
    <col min="4" max="10" width="11.42578125" customWidth="1"/>
  </cols>
  <sheetData>
    <row r="1" spans="1:3" ht="20.25" customHeight="1">
      <c r="A1" s="281" t="s">
        <v>321</v>
      </c>
      <c r="B1" s="281"/>
      <c r="C1" s="281"/>
    </row>
    <row r="2" spans="1:3" ht="14.25">
      <c r="A2" s="3"/>
      <c r="B2" s="4"/>
      <c r="C2" s="4"/>
    </row>
    <row r="3" spans="1:3" ht="15.75">
      <c r="A3" s="253" t="s">
        <v>322</v>
      </c>
      <c r="B3" s="254"/>
      <c r="C3" s="255"/>
    </row>
    <row r="4" spans="1:3" ht="14.25">
      <c r="A4" s="2"/>
      <c r="B4" s="2"/>
      <c r="C4" s="4"/>
    </row>
    <row r="5" spans="1:3" ht="18">
      <c r="A5" s="6" t="s">
        <v>323</v>
      </c>
      <c r="B5" s="5"/>
      <c r="C5" s="177" t="s">
        <v>324</v>
      </c>
    </row>
    <row r="6" spans="1:3" ht="18">
      <c r="A6" s="5"/>
      <c r="B6" s="1"/>
      <c r="C6" s="7"/>
    </row>
    <row r="7" spans="1:3" ht="18">
      <c r="A7" s="6" t="s">
        <v>325</v>
      </c>
      <c r="B7" s="5"/>
      <c r="C7" s="176" t="str">
        <f>'Reimbursement Request'!F7</f>
        <v>7F-10699.01</v>
      </c>
    </row>
    <row r="8" spans="1:3" ht="18">
      <c r="A8" s="6" t="s">
        <v>326</v>
      </c>
      <c r="B8" s="5"/>
      <c r="C8" s="252">
        <v>1000643543</v>
      </c>
    </row>
    <row r="9" spans="1:3" ht="18">
      <c r="A9" s="6" t="s">
        <v>327</v>
      </c>
      <c r="B9" s="5"/>
      <c r="C9" s="177" t="s">
        <v>328</v>
      </c>
    </row>
    <row r="10" spans="1:3" ht="18">
      <c r="A10" s="6" t="s">
        <v>329</v>
      </c>
      <c r="B10" s="5"/>
      <c r="C10" s="177" t="s">
        <v>330</v>
      </c>
    </row>
    <row r="11" spans="1:3" ht="18">
      <c r="A11" s="6" t="s">
        <v>331</v>
      </c>
      <c r="B11" s="5"/>
      <c r="C11" s="177" t="s">
        <v>332</v>
      </c>
    </row>
    <row r="12" spans="1:3" ht="18">
      <c r="A12" s="5"/>
      <c r="B12" s="1"/>
      <c r="C12" s="7"/>
    </row>
    <row r="13" spans="1:3" ht="18">
      <c r="A13" s="6" t="s">
        <v>333</v>
      </c>
      <c r="B13" s="5"/>
      <c r="C13" s="176" t="s">
        <v>18</v>
      </c>
    </row>
    <row r="14" spans="1:3" ht="18">
      <c r="A14" s="6" t="s">
        <v>334</v>
      </c>
      <c r="B14" s="5"/>
      <c r="C14" s="183">
        <f>'Reimbursement Request'!F21</f>
        <v>31904.75</v>
      </c>
    </row>
    <row r="15" spans="1:3" ht="25.5">
      <c r="A15" s="6" t="s">
        <v>335</v>
      </c>
      <c r="B15" s="5"/>
      <c r="C15" s="176"/>
    </row>
    <row r="16" spans="1:3" ht="18">
      <c r="A16" s="178" t="str">
        <f>'Financial Progress'!B10</f>
        <v>Management Costs</v>
      </c>
      <c r="B16" s="5"/>
      <c r="C16" s="250">
        <f>'Financial Progress'!I10</f>
        <v>31904.75</v>
      </c>
    </row>
    <row r="17" spans="1:3" ht="18">
      <c r="A17" s="178" t="str">
        <f>'Financial Progress'!B16</f>
        <v xml:space="preserve">Programme Component 1 “Cultural and linguistic integration” </v>
      </c>
      <c r="B17" s="5"/>
      <c r="C17" s="177">
        <f>'Financial Progress'!I16</f>
        <v>0</v>
      </c>
    </row>
    <row r="18" spans="1:3" ht="25.5">
      <c r="A18" s="178" t="str">
        <f>'Financial Progress'!B24</f>
        <v>Programme Component 2 "Strengthening the social-and child protection services"</v>
      </c>
      <c r="B18" s="5"/>
      <c r="C18" s="177">
        <f>'Financial Progress'!I24</f>
        <v>0</v>
      </c>
    </row>
    <row r="19" spans="1:3" ht="25.5">
      <c r="A19" s="178" t="str">
        <f>'Financial Progress'!B29</f>
        <v>Programme Component 3 “Increasing multicultural competence in the education sector”</v>
      </c>
      <c r="B19" s="5"/>
      <c r="C19" s="177">
        <f>'Financial Progress'!I29</f>
        <v>0</v>
      </c>
    </row>
    <row r="20" spans="1:3" ht="25.5">
      <c r="A20" s="178" t="str">
        <f>'Financial Progress'!B35</f>
        <v>Programme Component 4 “Strengthening civil society through social innovation.”</v>
      </c>
      <c r="B20" s="5"/>
      <c r="C20" s="177">
        <f>'Financial Progress'!I35</f>
        <v>0</v>
      </c>
    </row>
    <row r="21" spans="1:3" ht="18">
      <c r="A21" s="1"/>
      <c r="B21" s="1"/>
      <c r="C21" s="4"/>
    </row>
    <row r="22" spans="1:3" ht="15.75">
      <c r="A22" s="253" t="s">
        <v>336</v>
      </c>
      <c r="B22" s="254"/>
      <c r="C22" s="254"/>
    </row>
    <row r="23" spans="1:3" ht="14.25">
      <c r="A23" s="2"/>
      <c r="B23" s="2"/>
      <c r="C23" s="4"/>
    </row>
    <row r="24" spans="1:3" ht="25.5">
      <c r="A24" s="6" t="s">
        <v>337</v>
      </c>
      <c r="B24" s="5"/>
      <c r="C24" s="177" t="s">
        <v>328</v>
      </c>
    </row>
    <row r="25" spans="1:3" ht="18">
      <c r="A25" s="6" t="s">
        <v>338</v>
      </c>
      <c r="B25" s="5"/>
      <c r="C25" s="177" t="s">
        <v>339</v>
      </c>
    </row>
    <row r="26" spans="1:3" ht="14.25">
      <c r="A26" s="6" t="s">
        <v>340</v>
      </c>
      <c r="B26" s="2"/>
      <c r="C26" s="177" t="s">
        <v>341</v>
      </c>
    </row>
    <row r="27" spans="1:3">
      <c r="A27" s="6" t="s">
        <v>342</v>
      </c>
      <c r="C27" s="251">
        <v>2550081357</v>
      </c>
    </row>
    <row r="28" spans="1:3" ht="18">
      <c r="A28" s="6" t="s">
        <v>343</v>
      </c>
      <c r="B28" s="5"/>
      <c r="C28" s="177" t="s">
        <v>344</v>
      </c>
    </row>
  </sheetData>
  <mergeCells count="3">
    <mergeCell ref="A3:C3"/>
    <mergeCell ref="A22:C22"/>
    <mergeCell ref="A1:C1"/>
  </mergeCells>
  <conditionalFormatting sqref="A1:C26 A24:A28 C24:C28">
    <cfRule type="cellIs" dxfId="1" priority="2" operator="equal">
      <formula>"Bitte auswählen!"</formula>
    </cfRule>
  </conditionalFormatting>
  <conditionalFormatting sqref="A28:C28">
    <cfRule type="cellIs" dxfId="0" priority="1" operator="equal">
      <formula>"Bitte auswählen!"</formula>
    </cfRule>
  </conditionalFormatting>
  <dataValidations count="1">
    <dataValidation type="list" allowBlank="1" showInputMessage="1" showErrorMessage="1" sqref="C13" xr:uid="{00000000-0002-0000-0000-000000000000}">
      <formula1>Währung</formula1>
    </dataValidation>
  </dataValidations>
  <pageMargins left="0.7" right="0.7" top="0.78740157499999996" bottom="0.78740157499999996" header="0.3" footer="0.3"/>
  <pageSetup paperSize="9" scale="63"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0c972be-a4eb-46c9-a87c-bd070bddad65" xsi:nil="true"/>
    <lcf76f155ced4ddcb4097134ff3c332f xmlns="697030db-1f16-4ace-95f3-ffdfe239993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0443C015BBC5429B4325BFAAA51234" ma:contentTypeVersion="12" ma:contentTypeDescription="Create a new document." ma:contentTypeScope="" ma:versionID="6215ef5d4bacece109049eed17997418">
  <xsd:schema xmlns:xsd="http://www.w3.org/2001/XMLSchema" xmlns:xs="http://www.w3.org/2001/XMLSchema" xmlns:p="http://schemas.microsoft.com/office/2006/metadata/properties" xmlns:ns2="697030db-1f16-4ace-95f3-ffdfe239993f" xmlns:ns3="80c972be-a4eb-46c9-a87c-bd070bddad65" targetNamespace="http://schemas.microsoft.com/office/2006/metadata/properties" ma:root="true" ma:fieldsID="17708691fa56605167a74ec8b329096d" ns2:_="" ns3:_="">
    <xsd:import namespace="697030db-1f16-4ace-95f3-ffdfe239993f"/>
    <xsd:import namespace="80c972be-a4eb-46c9-a87c-bd070bddad6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030db-1f16-4ace-95f3-ffdfe23999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8776a30-dc0b-49a2-aa1e-c2fe56b337b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c972be-a4eb-46c9-a87c-bd070bddad6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61b6b4c-f15c-482d-8c24-fb201473acaf}" ma:internalName="TaxCatchAll" ma:showField="CatchAllData" ma:web="80c972be-a4eb-46c9-a87c-bd070bddad6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f:fields xmlns:f="http://schemas.fabasoft.com/folio/2007/fields">
  <f:record ref="">
    <f:field ref="objname" par="" text="MKM_CR_ja_PIR_9_official"/>
    <f:field ref="objsubject" par="" text=""/>
    <f:field ref="objcreatedby" par="" text="Wey, Paula, SECO"/>
    <f:field ref="objcreatedat" par="" text="22.06.2017 09:34:11"/>
    <f:field ref="objchangedby" par="" text="Wey, Paula, SECO"/>
    <f:field ref="objmodifiedat" par="" text="22.06.2017 09:34:12"/>
    <f:field ref="doc_FSCFOLIO_1_1001_FieldDocumentNumber" par="" text=""/>
    <f:field ref="doc_FSCFOLIO_1_1001_FieldSubject" par="" text=""/>
    <f:field ref="FSCFOLIO_1_1001_FieldCurrentUser" par="" text="SECO Martin Scherer"/>
    <f:field ref="CCAPRECONFIG_15_1001_Objektname" par="" text="MKM_CR_ja_PIR_9_official"/>
    <f:field ref="CHPRECONFIG_1_1001_Objektname" par="" text="MKM_CR_ja_PIR_9_official"/>
  </f:record>
  <f:record inx="1" ref="">
    <f:field ref="CHPRECONFIG_1_1001_Anrede" par="" text=""/>
    <f:field ref="CHPRECONFIG_1_1001_Titel" par="" text=""/>
    <f:field ref="CHPRECONFIG_1_1001_Vorname" par="" text=""/>
    <f:field ref="CHPRECONFIG_1_1001_Nachname" par=""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B-Post"/>
    <f:field ref="CCAPRECONFIG_15_1001_Fax"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CAPRECONFIG_15_1001_Abschriftsbemerkung" text="Abschriftsbemerkung"/>
    <f:field ref="CHPRECONFIG_1_1001_Anrede" text="Anrede"/>
    <f:field ref="CHPRECONFIG_1_1001_EMailAdresse" text="E-Mail Adresse"/>
    <f:field ref="CCAPRECONFIG_15_1001_Fax" text="Fax"/>
    <f:field ref="CHPRECONFIG_1_1001_Nachname" text="Nachname"/>
    <f:field ref="CHPRECONFIG_1_1001_Ort" text="Ort"/>
    <f:field ref="CHPRECONFIG_1_1001_Postleitzahl" text="Postleitzahl"/>
    <f:field ref="CHPRECONFIG_1_1001_Strasse" text="Strasse"/>
    <f:field ref="CHPRECONFIG_1_1001_Titel" text="Titel"/>
    <f:field ref="CCAPRECONFIG_15_1001_Versandart" text="Versandart"/>
    <f:field ref="CHPRECONFIG_1_1001_Vorname" text="Vor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E466FDDF-C3C3-4E62-BF1E-AB026CD85117}">
  <ds:schemaRefs>
    <ds:schemaRef ds:uri="http://schemas.microsoft.com/office/2006/metadata/properties"/>
    <ds:schemaRef ds:uri="http://schemas.microsoft.com/office/infopath/2007/PartnerControls"/>
    <ds:schemaRef ds:uri="80c972be-a4eb-46c9-a87c-bd070bddad65"/>
    <ds:schemaRef ds:uri="697030db-1f16-4ace-95f3-ffdfe239993f"/>
  </ds:schemaRefs>
</ds:datastoreItem>
</file>

<file path=customXml/itemProps2.xml><?xml version="1.0" encoding="utf-8"?>
<ds:datastoreItem xmlns:ds="http://schemas.openxmlformats.org/officeDocument/2006/customXml" ds:itemID="{30E8709F-7242-49DC-BC07-B95A430E85D6}">
  <ds:schemaRefs>
    <ds:schemaRef ds:uri="http://schemas.microsoft.com/sharepoint/v3/contenttype/forms"/>
  </ds:schemaRefs>
</ds:datastoreItem>
</file>

<file path=customXml/itemProps3.xml><?xml version="1.0" encoding="utf-8"?>
<ds:datastoreItem xmlns:ds="http://schemas.openxmlformats.org/officeDocument/2006/customXml" ds:itemID="{5A3FE2AD-C87B-409A-BB93-EEDFBFA345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7030db-1f16-4ace-95f3-ffdfe239993f"/>
    <ds:schemaRef ds:uri="80c972be-a4eb-46c9-a87c-bd070bddad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6</vt:i4>
      </vt:variant>
      <vt:variant>
        <vt:lpstr>Nimega vahemikud</vt:lpstr>
      </vt:variant>
      <vt:variant>
        <vt:i4>9</vt:i4>
      </vt:variant>
    </vt:vector>
  </HeadingPairs>
  <TitlesOfParts>
    <vt:vector size="15" baseType="lpstr">
      <vt:lpstr>Reimbursement Request</vt:lpstr>
      <vt:lpstr>Financial Progress</vt:lpstr>
      <vt:lpstr>Operational Progress </vt:lpstr>
      <vt:lpstr>Programme Characteristics</vt:lpstr>
      <vt:lpstr>Procurement plan</vt:lpstr>
      <vt:lpstr>E-billing information</vt:lpstr>
      <vt:lpstr>'Programme Characteristics'!_Ref10720987</vt:lpstr>
      <vt:lpstr>'Programme Characteristics'!_Ref10721025</vt:lpstr>
      <vt:lpstr>'Programme Characteristics'!_Ref10721044</vt:lpstr>
      <vt:lpstr>'Programme Characteristics'!_Ref10721048</vt:lpstr>
      <vt:lpstr>'Programme Characteristics'!_Ref8906408</vt:lpstr>
      <vt:lpstr>'Financial Progress'!Prindiala</vt:lpstr>
      <vt:lpstr>'Procurement plan'!Prindiala</vt:lpstr>
      <vt:lpstr>'Programme Characteristics'!Prindiala</vt:lpstr>
      <vt:lpstr>'Reimbursement Request'!Prindiala</vt:lpstr>
    </vt:vector>
  </TitlesOfParts>
  <Manager/>
  <Company>Rahandusministeerium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RM</dc:creator>
  <cp:keywords/>
  <dc:description/>
  <cp:lastModifiedBy>Olga Gnezdovski</cp:lastModifiedBy>
  <cp:revision/>
  <dcterms:created xsi:type="dcterms:W3CDTF">2009-07-02T10:25:47Z</dcterms:created>
  <dcterms:modified xsi:type="dcterms:W3CDTF">2025-03-07T08:38:27Z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
  </property>
  <property fmtid="{D5CDD505-2E9C-101B-9397-08002B2CF9AE}" pid="3" name="FSC#EVDCFG@15.1400:DossierBarCode">
    <vt:lpwstr/>
  </property>
  <property fmtid="{D5CDD505-2E9C-101B-9397-08002B2CF9AE}" pid="4" name="FSC#EVDCFG@15.1400:ActualVersionNumber">
    <vt:lpwstr>1</vt:lpwstr>
  </property>
  <property fmtid="{D5CDD505-2E9C-101B-9397-08002B2CF9AE}" pid="5" name="FSC#EVDCFG@15.1400:ActualVersionCreatedAt">
    <vt:lpwstr>2017-06-22T09:34:11</vt:lpwstr>
  </property>
  <property fmtid="{D5CDD505-2E9C-101B-9397-08002B2CF9AE}" pid="6" name="FSC#EVDCFG@15.1400:ResponsibleBureau_DE">
    <vt:lpwstr>Staatssekretariat für Wirtschaft SECO</vt:lpwstr>
  </property>
  <property fmtid="{D5CDD505-2E9C-101B-9397-08002B2CF9AE}" pid="7" name="FSC#EVDCFG@15.1400:ResponsibleBureau_EN">
    <vt:lpwstr>State Secretariat for Economic Affairs SECO</vt:lpwstr>
  </property>
  <property fmtid="{D5CDD505-2E9C-101B-9397-08002B2CF9AE}" pid="8" name="FSC#EVDCFG@15.1400:ResponsibleBureau_FR">
    <vt:lpwstr>Secrétariat d'Etat à l'économie SECO</vt:lpwstr>
  </property>
  <property fmtid="{D5CDD505-2E9C-101B-9397-08002B2CF9AE}" pid="9" name="FSC#EVDCFG@15.1400:ResponsibleBureau_IT">
    <vt:lpwstr>Segreteria di Stato dell’economia SECO</vt:lpwstr>
  </property>
  <property fmtid="{D5CDD505-2E9C-101B-9397-08002B2CF9AE}" pid="10" name="FSC#EVDCFG@15.1400:UserInChargeUserTitle">
    <vt:lpwstr/>
  </property>
  <property fmtid="{D5CDD505-2E9C-101B-9397-08002B2CF9AE}" pid="11" name="FSC#EVDCFG@15.1400:UserInChargeUserName">
    <vt:lpwstr/>
  </property>
  <property fmtid="{D5CDD505-2E9C-101B-9397-08002B2CF9AE}" pid="12" name="FSC#EVDCFG@15.1400:UserInChargeUserFirstname">
    <vt:lpwstr/>
  </property>
  <property fmtid="{D5CDD505-2E9C-101B-9397-08002B2CF9AE}" pid="13" name="FSC#EVDCFG@15.1400:UserInChargeUserEnvSalutationDE">
    <vt:lpwstr/>
  </property>
  <property fmtid="{D5CDD505-2E9C-101B-9397-08002B2CF9AE}" pid="14" name="FSC#EVDCFG@15.1400:UserInChargeUserEnvSalutationEN">
    <vt:lpwstr/>
  </property>
  <property fmtid="{D5CDD505-2E9C-101B-9397-08002B2CF9AE}" pid="15" name="FSC#EVDCFG@15.1400:UserInChargeUserEnvSalutationFR">
    <vt:lpwstr/>
  </property>
  <property fmtid="{D5CDD505-2E9C-101B-9397-08002B2CF9AE}" pid="16" name="FSC#EVDCFG@15.1400:UserInChargeUserEnvSalutationIT">
    <vt:lpwstr/>
  </property>
  <property fmtid="{D5CDD505-2E9C-101B-9397-08002B2CF9AE}" pid="17" name="FSC#EVDCFG@15.1400:FilerespUserPersonTitle">
    <vt:lpwstr/>
  </property>
  <property fmtid="{D5CDD505-2E9C-101B-9397-08002B2CF9AE}" pid="18" name="FSC#EVDCFG@15.1400:Address">
    <vt:lpwstr/>
  </property>
  <property fmtid="{D5CDD505-2E9C-101B-9397-08002B2CF9AE}" pid="19" name="FSC#EVDCFG@15.1400:PositionNumber">
    <vt:lpwstr>855.3</vt:lpwstr>
  </property>
  <property fmtid="{D5CDD505-2E9C-101B-9397-08002B2CF9AE}" pid="20" name="FSC#EVDCFG@15.1400:Dossierref">
    <vt:lpwstr>855.3/2005/05670</vt:lpwstr>
  </property>
  <property fmtid="{D5CDD505-2E9C-101B-9397-08002B2CF9AE}" pid="21" name="FSC#EVDCFG@15.1400:FileRespEmail">
    <vt:lpwstr/>
  </property>
  <property fmtid="{D5CDD505-2E9C-101B-9397-08002B2CF9AE}" pid="22" name="FSC#EVDCFG@15.1400:FileRespFax">
    <vt:lpwstr/>
  </property>
  <property fmtid="{D5CDD505-2E9C-101B-9397-08002B2CF9AE}" pid="23" name="FSC#EVDCFG@15.1400:FileRespHome">
    <vt:lpwstr/>
  </property>
  <property fmtid="{D5CDD505-2E9C-101B-9397-08002B2CF9AE}" pid="24" name="FSC#EVDCFG@15.1400:FileResponsible">
    <vt:lpwstr/>
  </property>
  <property fmtid="{D5CDD505-2E9C-101B-9397-08002B2CF9AE}" pid="25" name="FSC#EVDCFG@15.1400:UserInCharge">
    <vt:lpwstr/>
  </property>
  <property fmtid="{D5CDD505-2E9C-101B-9397-08002B2CF9AE}" pid="26" name="FSC#EVDCFG@15.1400:FileRespOrg">
    <vt:lpwstr>Erweiterungsbeitrag / Kohäsion</vt:lpwstr>
  </property>
  <property fmtid="{D5CDD505-2E9C-101B-9397-08002B2CF9AE}" pid="27" name="FSC#EVDCFG@15.1400:FileRespOrgHome">
    <vt:lpwstr/>
  </property>
  <property fmtid="{D5CDD505-2E9C-101B-9397-08002B2CF9AE}" pid="28" name="FSC#EVDCFG@15.1400:FileRespOrgStreet">
    <vt:lpwstr/>
  </property>
  <property fmtid="{D5CDD505-2E9C-101B-9397-08002B2CF9AE}" pid="29" name="FSC#EVDCFG@15.1400:FileRespOrgZipCode">
    <vt:lpwstr/>
  </property>
  <property fmtid="{D5CDD505-2E9C-101B-9397-08002B2CF9AE}" pid="30" name="FSC#EVDCFG@15.1400:FileRespshortsign">
    <vt:lpwstr/>
  </property>
  <property fmtid="{D5CDD505-2E9C-101B-9397-08002B2CF9AE}" pid="31" name="FSC#EVDCFG@15.1400:FileRespStreet">
    <vt:lpwstr/>
  </property>
  <property fmtid="{D5CDD505-2E9C-101B-9397-08002B2CF9AE}" pid="32" name="FSC#EVDCFG@15.1400:FileRespTel">
    <vt:lpwstr/>
  </property>
  <property fmtid="{D5CDD505-2E9C-101B-9397-08002B2CF9AE}" pid="33" name="FSC#EVDCFG@15.1400:FileRespZipCode">
    <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MKM_CR_ja_PIR_9_official</vt:lpwstr>
  </property>
  <property fmtid="{D5CDD505-2E9C-101B-9397-08002B2CF9AE}" pid="47" name="FSC#EVDCFG@15.1400:UserFunction">
    <vt:lpwstr/>
  </property>
  <property fmtid="{D5CDD505-2E9C-101B-9397-08002B2CF9AE}" pid="48" name="FSC#EVDCFG@15.1400:SalutationEnglish">
    <vt:lpwstr>Economic Cooperation and Development_x000d_
Contribution to EU enlargement / Cohesion</vt:lpwstr>
  </property>
  <property fmtid="{D5CDD505-2E9C-101B-9397-08002B2CF9AE}" pid="49" name="FSC#EVDCFG@15.1400:SalutationFrench">
    <vt:lpwstr>Coopération et Développement économiques_x000d_
Contribution à l’élargissement / Cohésion</vt:lpwstr>
  </property>
  <property fmtid="{D5CDD505-2E9C-101B-9397-08002B2CF9AE}" pid="50" name="FSC#EVDCFG@15.1400:SalutationGerman">
    <vt:lpwstr>Wirtschaftliche Zusammenarbeit und Entwicklung_x000d_
Erweiterungsbeitrag / Kohäsion</vt:lpwstr>
  </property>
  <property fmtid="{D5CDD505-2E9C-101B-9397-08002B2CF9AE}" pid="51" name="FSC#EVDCFG@15.1400:SalutationItalian">
    <vt:lpwstr>Cooperazione e sviluppo economici_x000d_
Contributo all’allargamento / Coesione</vt:lpwstr>
  </property>
  <property fmtid="{D5CDD505-2E9C-101B-9397-08002B2CF9AE}" pid="52" name="FSC#EVDCFG@15.1400:SalutationEnglishUser">
    <vt:lpwstr/>
  </property>
  <property fmtid="{D5CDD505-2E9C-101B-9397-08002B2CF9AE}" pid="53" name="FSC#EVDCFG@15.1400:SalutationFrenchUser">
    <vt:lpwstr/>
  </property>
  <property fmtid="{D5CDD505-2E9C-101B-9397-08002B2CF9AE}" pid="54" name="FSC#EVDCFG@15.1400:SalutationGermanUser">
    <vt:lpwstr/>
  </property>
  <property fmtid="{D5CDD505-2E9C-101B-9397-08002B2CF9AE}" pid="55" name="FSC#EVDCFG@15.1400:SalutationItalianUser">
    <vt:lpwstr/>
  </property>
  <property fmtid="{D5CDD505-2E9C-101B-9397-08002B2CF9AE}" pid="56" name="FSC#EVDCFG@15.1400:FileRespOrgShortname">
    <vt:lpwstr>WEKO / SECO</vt:lpwstr>
  </property>
  <property fmtid="{D5CDD505-2E9C-101B-9397-08002B2CF9AE}" pid="57" name="FSC#EVDCFG@15.1400:ResponsibleEditorFirstname">
    <vt:lpwstr/>
  </property>
  <property fmtid="{D5CDD505-2E9C-101B-9397-08002B2CF9AE}" pid="58" name="FSC#EVDCFG@15.1400:ResponsibleEditorSurname">
    <vt:lpwstr/>
  </property>
  <property fmtid="{D5CDD505-2E9C-101B-9397-08002B2CF9AE}" pid="59" name="FSC#EVDCFG@15.1400:GroupTitle">
    <vt:lpwstr>Erweiterungsbeitrag / Kohäsion</vt:lpwstr>
  </property>
  <property fmtid="{D5CDD505-2E9C-101B-9397-08002B2CF9AE}" pid="60" name="FSC#COOELAK@1.1001:Subject">
    <vt:lpwstr>Das schweizerisch-estnische Zusammenarbeitsprogramm (CH-Kohäsionsbeitrag)</vt:lpwstr>
  </property>
  <property fmtid="{D5CDD505-2E9C-101B-9397-08002B2CF9AE}" pid="61" name="FSC#COOELAK@1.1001:FileReference">
    <vt:lpwstr>855.3/2005/05670</vt:lpwstr>
  </property>
  <property fmtid="{D5CDD505-2E9C-101B-9397-08002B2CF9AE}" pid="62" name="FSC#COOELAK@1.1001:FileRefYear">
    <vt:lpwstr>2005</vt:lpwstr>
  </property>
  <property fmtid="{D5CDD505-2E9C-101B-9397-08002B2CF9AE}" pid="63" name="FSC#COOELAK@1.1001:FileRefOrdinal">
    <vt:lpwstr>5670</vt:lpwstr>
  </property>
  <property fmtid="{D5CDD505-2E9C-101B-9397-08002B2CF9AE}" pid="64" name="FSC#COOELAK@1.1001:FileRefOU">
    <vt:lpwstr>WEKO / SECO</vt:lpwstr>
  </property>
  <property fmtid="{D5CDD505-2E9C-101B-9397-08002B2CF9AE}" pid="65" name="FSC#COOELAK@1.1001:Organization">
    <vt:lpwstr/>
  </property>
  <property fmtid="{D5CDD505-2E9C-101B-9397-08002B2CF9AE}" pid="66" name="FSC#COOELAK@1.1001:Owner">
    <vt:lpwstr>Wey Paula, SECO</vt:lpwstr>
  </property>
  <property fmtid="{D5CDD505-2E9C-101B-9397-08002B2CF9AE}" pid="67" name="FSC#COOELAK@1.1001:OwnerExtension">
    <vt:lpwstr>+41 58 464 47 77</vt:lpwstr>
  </property>
  <property fmtid="{D5CDD505-2E9C-101B-9397-08002B2CF9AE}" pid="68" name="FSC#COOELAK@1.1001:OwnerFaxExtension">
    <vt:lpwstr>+41 58 463 18 94</vt:lpwstr>
  </property>
  <property fmtid="{D5CDD505-2E9C-101B-9397-08002B2CF9AE}" pid="69" name="FSC#COOELAK@1.1001:DispatchedBy">
    <vt:lpwstr/>
  </property>
  <property fmtid="{D5CDD505-2E9C-101B-9397-08002B2CF9AE}" pid="70" name="FSC#COOELAK@1.1001:DispatchedAt">
    <vt:lpwstr/>
  </property>
  <property fmtid="{D5CDD505-2E9C-101B-9397-08002B2CF9AE}" pid="71" name="FSC#COOELAK@1.1001:ApprovedBy">
    <vt:lpwstr/>
  </property>
  <property fmtid="{D5CDD505-2E9C-101B-9397-08002B2CF9AE}" pid="72" name="FSC#COOELAK@1.1001:ApprovedAt">
    <vt:lpwstr/>
  </property>
  <property fmtid="{D5CDD505-2E9C-101B-9397-08002B2CF9AE}" pid="73" name="FSC#COOELAK@1.1001:Department">
    <vt:lpwstr>Erweiterungsbeitrag / Kohäsion (WEKO / SECO)</vt:lpwstr>
  </property>
  <property fmtid="{D5CDD505-2E9C-101B-9397-08002B2CF9AE}" pid="74" name="FSC#COOELAK@1.1001:CreatedAt">
    <vt:lpwstr>22.06.2017</vt:lpwstr>
  </property>
  <property fmtid="{D5CDD505-2E9C-101B-9397-08002B2CF9AE}" pid="75" name="FSC#COOELAK@1.1001:OU">
    <vt:lpwstr>Erweiterungsbeitrag / Kohäsion (WEKO / SECO)</vt:lpwstr>
  </property>
  <property fmtid="{D5CDD505-2E9C-101B-9397-08002B2CF9AE}" pid="76" name="FSC#COOELAK@1.1001:Priority">
    <vt:lpwstr> ()</vt:lpwstr>
  </property>
  <property fmtid="{D5CDD505-2E9C-101B-9397-08002B2CF9AE}" pid="77" name="FSC#COOELAK@1.1001:ObjBarCode">
    <vt:lpwstr>*COO.2101.104.3.2335966*</vt:lpwstr>
  </property>
  <property fmtid="{D5CDD505-2E9C-101B-9397-08002B2CF9AE}" pid="78" name="FSC#COOELAK@1.1001:RefBarCode">
    <vt:lpwstr>*COO.2101.104.2.2335966*</vt:lpwstr>
  </property>
  <property fmtid="{D5CDD505-2E9C-101B-9397-08002B2CF9AE}" pid="79" name="FSC#COOELAK@1.1001:FileRefBarCode">
    <vt:lpwstr>*855.3/2005/05670*</vt:lpwstr>
  </property>
  <property fmtid="{D5CDD505-2E9C-101B-9397-08002B2CF9AE}" pid="80" name="FSC#COOELAK@1.1001:ExternalRef">
    <vt:lpwstr/>
  </property>
  <property fmtid="{D5CDD505-2E9C-101B-9397-08002B2CF9AE}" pid="81" name="FSC#COOELAK@1.1001:IncomingNumber">
    <vt:lpwstr/>
  </property>
  <property fmtid="{D5CDD505-2E9C-101B-9397-08002B2CF9AE}" pid="82" name="FSC#COOELAK@1.1001:IncomingSubject">
    <vt:lpwstr/>
  </property>
  <property fmtid="{D5CDD505-2E9C-101B-9397-08002B2CF9AE}" pid="83" name="FSC#COOELAK@1.1001:ProcessResponsible">
    <vt:lpwstr/>
  </property>
  <property fmtid="{D5CDD505-2E9C-101B-9397-08002B2CF9AE}" pid="84" name="FSC#COOELAK@1.1001:ProcessResponsiblePhone">
    <vt:lpwstr/>
  </property>
  <property fmtid="{D5CDD505-2E9C-101B-9397-08002B2CF9AE}" pid="85" name="FSC#COOELAK@1.1001:ProcessResponsibleMail">
    <vt:lpwstr/>
  </property>
  <property fmtid="{D5CDD505-2E9C-101B-9397-08002B2CF9AE}" pid="86" name="FSC#COOELAK@1.1001:ProcessResponsibleFax">
    <vt:lpwstr/>
  </property>
  <property fmtid="{D5CDD505-2E9C-101B-9397-08002B2CF9AE}" pid="87" name="FSC#COOELAK@1.1001:ApproverFirstName">
    <vt:lpwstr/>
  </property>
  <property fmtid="{D5CDD505-2E9C-101B-9397-08002B2CF9AE}" pid="88" name="FSC#COOELAK@1.1001:ApproverSurName">
    <vt:lpwstr/>
  </property>
  <property fmtid="{D5CDD505-2E9C-101B-9397-08002B2CF9AE}" pid="89" name="FSC#COOELAK@1.1001:ApproverTitle">
    <vt:lpwstr/>
  </property>
  <property fmtid="{D5CDD505-2E9C-101B-9397-08002B2CF9AE}" pid="90" name="FSC#COOELAK@1.1001:ExternalDate">
    <vt:lpwstr/>
  </property>
  <property fmtid="{D5CDD505-2E9C-101B-9397-08002B2CF9AE}" pid="91" name="FSC#COOELAK@1.1001:SettlementApprovedAt">
    <vt:lpwstr/>
  </property>
  <property fmtid="{D5CDD505-2E9C-101B-9397-08002B2CF9AE}" pid="92" name="FSC#COOELAK@1.1001:BaseNumber">
    <vt:lpwstr>855.3</vt:lpwstr>
  </property>
  <property fmtid="{D5CDD505-2E9C-101B-9397-08002B2CF9AE}" pid="93" name="FSC#COOELAK@1.1001:CurrentUserRolePos">
    <vt:lpwstr>Sachbearbeiter/in</vt:lpwstr>
  </property>
  <property fmtid="{D5CDD505-2E9C-101B-9397-08002B2CF9AE}" pid="94" name="FSC#COOELAK@1.1001:CurrentUserEmail">
    <vt:lpwstr>martin.scherer@seco.admin.ch</vt:lpwstr>
  </property>
  <property fmtid="{D5CDD505-2E9C-101B-9397-08002B2CF9AE}" pid="95" name="FSC#ELAKGOV@1.1001:PersonalSubjGender">
    <vt:lpwstr/>
  </property>
  <property fmtid="{D5CDD505-2E9C-101B-9397-08002B2CF9AE}" pid="96" name="FSC#ELAKGOV@1.1001:PersonalSubjFirstName">
    <vt:lpwstr/>
  </property>
  <property fmtid="{D5CDD505-2E9C-101B-9397-08002B2CF9AE}" pid="97" name="FSC#ELAKGOV@1.1001:PersonalSubjSurName">
    <vt:lpwstr/>
  </property>
  <property fmtid="{D5CDD505-2E9C-101B-9397-08002B2CF9AE}" pid="98" name="FSC#ELAKGOV@1.1001:PersonalSubjSalutation">
    <vt:lpwstr/>
  </property>
  <property fmtid="{D5CDD505-2E9C-101B-9397-08002B2CF9AE}" pid="99" name="FSC#ELAKGOV@1.1001:PersonalSubjAddress">
    <vt:lpwstr/>
  </property>
  <property fmtid="{D5CDD505-2E9C-101B-9397-08002B2CF9AE}" pid="100" name="FSC#ATSTATECFG@1.1001:Office">
    <vt:lpwstr/>
  </property>
  <property fmtid="{D5CDD505-2E9C-101B-9397-08002B2CF9AE}" pid="101" name="FSC#ATSTATECFG@1.1001:Agent">
    <vt:lpwstr/>
  </property>
  <property fmtid="{D5CDD505-2E9C-101B-9397-08002B2CF9AE}" pid="102" name="FSC#ATSTATECFG@1.1001:AgentPhone">
    <vt:lpwstr/>
  </property>
  <property fmtid="{D5CDD505-2E9C-101B-9397-08002B2CF9AE}" pid="103" name="FSC#ATSTATECFG@1.1001:DepartmentFax">
    <vt:lpwstr/>
  </property>
  <property fmtid="{D5CDD505-2E9C-101B-9397-08002B2CF9AE}" pid="104" name="FSC#ATSTATECFG@1.1001:DepartmentEmail">
    <vt:lpwstr/>
  </property>
  <property fmtid="{D5CDD505-2E9C-101B-9397-08002B2CF9AE}" pid="105" name="FSC#ATSTATECFG@1.1001:SubfileDate">
    <vt:lpwstr/>
  </property>
  <property fmtid="{D5CDD505-2E9C-101B-9397-08002B2CF9AE}" pid="106" name="FSC#ATSTATECFG@1.1001:SubfileSubject">
    <vt:lpwstr>MKM_CR_ja_PIR_9_official</vt:lpwstr>
  </property>
  <property fmtid="{D5CDD505-2E9C-101B-9397-08002B2CF9AE}" pid="107" name="FSC#ATSTATECFG@1.1001:DepartmentZipCode">
    <vt:lpwstr/>
  </property>
  <property fmtid="{D5CDD505-2E9C-101B-9397-08002B2CF9AE}" pid="108" name="FSC#ATSTATECFG@1.1001:DepartmentCountry">
    <vt:lpwstr/>
  </property>
  <property fmtid="{D5CDD505-2E9C-101B-9397-08002B2CF9AE}" pid="109" name="FSC#ATSTATECFG@1.1001:DepartmentCity">
    <vt:lpwstr/>
  </property>
  <property fmtid="{D5CDD505-2E9C-101B-9397-08002B2CF9AE}" pid="110" name="FSC#ATSTATECFG@1.1001:DepartmentStreet">
    <vt:lpwstr/>
  </property>
  <property fmtid="{D5CDD505-2E9C-101B-9397-08002B2CF9AE}" pid="111" name="FSC#ATSTATECFG@1.1001:DepartmentDVR">
    <vt:lpwstr/>
  </property>
  <property fmtid="{D5CDD505-2E9C-101B-9397-08002B2CF9AE}" pid="112" name="FSC#ATSTATECFG@1.1001:DepartmentUID">
    <vt:lpwstr/>
  </property>
  <property fmtid="{D5CDD505-2E9C-101B-9397-08002B2CF9AE}" pid="113" name="FSC#ATSTATECFG@1.1001:SubfileReference">
    <vt:lpwstr>2013/006565</vt:lpwstr>
  </property>
  <property fmtid="{D5CDD505-2E9C-101B-9397-08002B2CF9AE}" pid="114" name="FSC#ATSTATECFG@1.1001:Clause">
    <vt:lpwstr/>
  </property>
  <property fmtid="{D5CDD505-2E9C-101B-9397-08002B2CF9AE}" pid="115" name="FSC#ATSTATECFG@1.1001:ApprovedSignature">
    <vt:lpwstr/>
  </property>
  <property fmtid="{D5CDD505-2E9C-101B-9397-08002B2CF9AE}" pid="116" name="FSC#ATSTATECFG@1.1001:BankAccount">
    <vt:lpwstr/>
  </property>
  <property fmtid="{D5CDD505-2E9C-101B-9397-08002B2CF9AE}" pid="117" name="FSC#ATSTATECFG@1.1001:BankAccountOwner">
    <vt:lpwstr/>
  </property>
  <property fmtid="{D5CDD505-2E9C-101B-9397-08002B2CF9AE}" pid="118" name="FSC#ATSTATECFG@1.1001:BankInstitute">
    <vt:lpwstr/>
  </property>
  <property fmtid="{D5CDD505-2E9C-101B-9397-08002B2CF9AE}" pid="119" name="FSC#ATSTATECFG@1.1001:BankAccountID">
    <vt:lpwstr/>
  </property>
  <property fmtid="{D5CDD505-2E9C-101B-9397-08002B2CF9AE}" pid="120" name="FSC#ATSTATECFG@1.1001:BankAccountIBAN">
    <vt:lpwstr/>
  </property>
  <property fmtid="{D5CDD505-2E9C-101B-9397-08002B2CF9AE}" pid="121" name="FSC#ATSTATECFG@1.1001:BankAccountBIC">
    <vt:lpwstr/>
  </property>
  <property fmtid="{D5CDD505-2E9C-101B-9397-08002B2CF9AE}" pid="122" name="FSC#ATSTATECFG@1.1001:BankName">
    <vt:lpwstr/>
  </property>
  <property fmtid="{D5CDD505-2E9C-101B-9397-08002B2CF9AE}" pid="123" name="FSC#COOSYSTEM@1.1:Container">
    <vt:lpwstr>COO.2101.104.3.2335966</vt:lpwstr>
  </property>
  <property fmtid="{D5CDD505-2E9C-101B-9397-08002B2CF9AE}" pid="124" name="FSC#FSCFOLIO@1.1001:docpropproject">
    <vt:lpwstr/>
  </property>
  <property fmtid="{D5CDD505-2E9C-101B-9397-08002B2CF9AE}" pid="125" name="ContentTypeId">
    <vt:lpwstr>0x010100EF0443C015BBC5429B4325BFAAA51234</vt:lpwstr>
  </property>
  <property fmtid="{D5CDD505-2E9C-101B-9397-08002B2CF9AE}" pid="126" name="MediaServiceImageTags">
    <vt:lpwstr/>
  </property>
</Properties>
</file>